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440" windowHeight="7905"/>
  </bookViews>
  <sheets>
    <sheet name="2023 г." sheetId="1" r:id="rId1"/>
  </sheets>
  <definedNames>
    <definedName name="_xlnm.Print_Area" localSheetId="0">'2023 г.'!$A$1:$N$243</definedName>
  </definedNames>
  <calcPr calcId="145621"/>
</workbook>
</file>

<file path=xl/calcChain.xml><?xml version="1.0" encoding="utf-8"?>
<calcChain xmlns="http://schemas.openxmlformats.org/spreadsheetml/2006/main">
  <c r="J71" i="1" l="1"/>
  <c r="L68" i="1"/>
  <c r="L59" i="1"/>
  <c r="L37" i="1"/>
  <c r="L39" i="1"/>
  <c r="L40" i="1"/>
  <c r="L142" i="1" l="1"/>
  <c r="L137" i="1"/>
  <c r="L136" i="1"/>
  <c r="L108" i="1"/>
  <c r="L107" i="1"/>
  <c r="L102" i="1"/>
  <c r="L98" i="1"/>
  <c r="L97" i="1"/>
  <c r="L96" i="1"/>
  <c r="L82" i="1"/>
  <c r="L81" i="1"/>
  <c r="L80" i="1"/>
  <c r="L76" i="1"/>
  <c r="L70" i="1"/>
  <c r="L62" i="1"/>
  <c r="L216" i="1"/>
  <c r="L217" i="1"/>
  <c r="L211" i="1"/>
  <c r="L212" i="1"/>
  <c r="L181" i="1"/>
  <c r="K69" i="1" l="1"/>
  <c r="J58" i="1"/>
  <c r="K57" i="1"/>
  <c r="J57" i="1" l="1"/>
  <c r="L57" i="1" s="1"/>
  <c r="L58" i="1"/>
  <c r="J69" i="1"/>
  <c r="L69" i="1" s="1"/>
  <c r="L71" i="1"/>
  <c r="P49" i="1"/>
  <c r="L170" i="1" l="1"/>
  <c r="L171" i="1"/>
  <c r="K117" i="1"/>
  <c r="K120" i="1"/>
  <c r="L122" i="1"/>
  <c r="L125" i="1"/>
  <c r="L127" i="1"/>
  <c r="L24" i="1" l="1"/>
  <c r="L25" i="1"/>
  <c r="L27" i="1"/>
  <c r="L43" i="1" l="1"/>
  <c r="L44" i="1"/>
  <c r="L31" i="1"/>
  <c r="L33" i="1"/>
  <c r="L226" i="1" l="1"/>
  <c r="L232" i="1"/>
  <c r="L221" i="1"/>
  <c r="L207" i="1"/>
  <c r="L236" i="1"/>
  <c r="K234" i="1" l="1"/>
  <c r="K229" i="1"/>
  <c r="K224" i="1"/>
  <c r="K219" i="1"/>
  <c r="K214" i="1"/>
  <c r="K209" i="1"/>
  <c r="K204" i="1"/>
  <c r="K202" i="1"/>
  <c r="K201" i="1"/>
  <c r="K194" i="1"/>
  <c r="K189" i="1"/>
  <c r="K188" i="1"/>
  <c r="K187" i="1"/>
  <c r="K186" i="1"/>
  <c r="K111" i="1" s="1"/>
  <c r="K185" i="1"/>
  <c r="K179" i="1"/>
  <c r="K176" i="1"/>
  <c r="K169" i="1"/>
  <c r="K167" i="1"/>
  <c r="K162" i="1" s="1"/>
  <c r="K166" i="1"/>
  <c r="K165" i="1"/>
  <c r="K160" i="1" s="1"/>
  <c r="K163" i="1"/>
  <c r="K154" i="1"/>
  <c r="K149" i="1"/>
  <c r="K144" i="1"/>
  <c r="K139" i="1"/>
  <c r="K134" i="1"/>
  <c r="K132" i="1"/>
  <c r="K131" i="1"/>
  <c r="K126" i="1"/>
  <c r="K123" i="1"/>
  <c r="K112" i="1"/>
  <c r="K105" i="1"/>
  <c r="K100" i="1"/>
  <c r="K95" i="1"/>
  <c r="K91" i="1"/>
  <c r="K87" i="1"/>
  <c r="K83" i="1"/>
  <c r="K79" i="1"/>
  <c r="K75" i="1"/>
  <c r="K72" i="1"/>
  <c r="K66" i="1"/>
  <c r="K51" i="1"/>
  <c r="K60" i="1"/>
  <c r="K52" i="1"/>
  <c r="K50" i="1"/>
  <c r="K45" i="1"/>
  <c r="K41" i="1"/>
  <c r="K38" i="1"/>
  <c r="K35" i="1"/>
  <c r="K32" i="1"/>
  <c r="K29" i="1"/>
  <c r="K28" i="1"/>
  <c r="K26" i="1" s="1"/>
  <c r="K23" i="1"/>
  <c r="K20" i="1"/>
  <c r="J50" i="1"/>
  <c r="J105" i="1"/>
  <c r="L105" i="1" l="1"/>
  <c r="K129" i="1"/>
  <c r="L129" i="1" s="1"/>
  <c r="K14" i="1"/>
  <c r="K9" i="1" s="1"/>
  <c r="L50" i="1"/>
  <c r="K161" i="1"/>
  <c r="K174" i="1"/>
  <c r="K109" i="1"/>
  <c r="K49" i="1"/>
  <c r="K54" i="1"/>
  <c r="K63" i="1"/>
  <c r="K114" i="1"/>
  <c r="K184" i="1"/>
  <c r="K164" i="1"/>
  <c r="K199" i="1"/>
  <c r="K15" i="1"/>
  <c r="K21" i="1"/>
  <c r="J55" i="1"/>
  <c r="L55" i="1" s="1"/>
  <c r="J56" i="1"/>
  <c r="J64" i="1"/>
  <c r="L64" i="1" s="1"/>
  <c r="J93" i="1"/>
  <c r="L93" i="1" s="1"/>
  <c r="J128" i="1"/>
  <c r="L128" i="1" s="1"/>
  <c r="J116" i="1"/>
  <c r="L116" i="1" s="1"/>
  <c r="J115" i="1"/>
  <c r="L115" i="1" s="1"/>
  <c r="J197" i="1"/>
  <c r="L197" i="1" s="1"/>
  <c r="J52" i="1" l="1"/>
  <c r="L52" i="1" s="1"/>
  <c r="L56" i="1"/>
  <c r="K159" i="1"/>
  <c r="K10" i="1"/>
  <c r="K16" i="1"/>
  <c r="K18" i="1"/>
  <c r="J51" i="1"/>
  <c r="L51" i="1" s="1"/>
  <c r="P9" i="1"/>
  <c r="K11" i="1" l="1"/>
  <c r="K13" i="1"/>
  <c r="Q51" i="1"/>
  <c r="J49" i="1"/>
  <c r="L49" i="1" s="1"/>
  <c r="J119" i="1"/>
  <c r="L119" i="1" s="1"/>
  <c r="P109" i="1"/>
  <c r="K8" i="1" l="1"/>
  <c r="J112" i="1"/>
  <c r="J20" i="1"/>
  <c r="L20" i="1" s="1"/>
  <c r="Q112" i="1" l="1"/>
  <c r="L112" i="1"/>
  <c r="J100" i="1"/>
  <c r="L100" i="1" s="1"/>
  <c r="J95" i="1" l="1"/>
  <c r="L95" i="1" s="1"/>
  <c r="J28" i="1" l="1"/>
  <c r="J91" i="1" l="1"/>
  <c r="L91" i="1" s="1"/>
  <c r="J154" i="1" l="1"/>
  <c r="J87" i="1" l="1"/>
  <c r="J45" i="1"/>
  <c r="J41" i="1" l="1"/>
  <c r="L41" i="1" s="1"/>
  <c r="J21" i="1" l="1"/>
  <c r="L21" i="1" s="1"/>
  <c r="J149" i="1" l="1"/>
  <c r="J134" i="1"/>
  <c r="L134" i="1" s="1"/>
  <c r="J14" i="1"/>
  <c r="L14" i="1" s="1"/>
  <c r="J83" i="1"/>
  <c r="P8" i="1" l="1"/>
  <c r="Q147" i="1" l="1"/>
  <c r="Q146" i="1" l="1"/>
  <c r="P144" i="1"/>
  <c r="J144" i="1" l="1"/>
  <c r="Q144" i="1" s="1"/>
  <c r="P129" i="1" l="1"/>
  <c r="J201" i="1" l="1"/>
  <c r="J202" i="1"/>
  <c r="L202" i="1" s="1"/>
  <c r="J234" i="1"/>
  <c r="L234" i="1" s="1"/>
  <c r="Q201" i="1" l="1"/>
  <c r="L201" i="1"/>
  <c r="J204" i="1"/>
  <c r="L204" i="1" s="1"/>
  <c r="J167" i="1"/>
  <c r="J162" i="1" s="1"/>
  <c r="J165" i="1"/>
  <c r="J188" i="1"/>
  <c r="J186" i="1"/>
  <c r="J111" i="1" s="1"/>
  <c r="L111" i="1" s="1"/>
  <c r="J185" i="1"/>
  <c r="J194" i="1"/>
  <c r="L194" i="1" s="1"/>
  <c r="J163" i="1"/>
  <c r="J179" i="1"/>
  <c r="L179" i="1" s="1"/>
  <c r="J166" i="1"/>
  <c r="L166" i="1" s="1"/>
  <c r="J169" i="1"/>
  <c r="L169" i="1" s="1"/>
  <c r="J160" i="1" l="1"/>
  <c r="L160" i="1" s="1"/>
  <c r="L165" i="1"/>
  <c r="Q111" i="1"/>
  <c r="Q160" i="1"/>
  <c r="J9" i="1"/>
  <c r="L9" i="1" s="1"/>
  <c r="J187" i="1"/>
  <c r="J164" i="1"/>
  <c r="L164" i="1" s="1"/>
  <c r="J189" i="1"/>
  <c r="J109" i="1"/>
  <c r="Q109" i="1" l="1"/>
  <c r="L109" i="1"/>
  <c r="J184" i="1"/>
  <c r="L184" i="1" s="1"/>
  <c r="L187" i="1"/>
  <c r="P199" i="1"/>
  <c r="P18" i="1" l="1"/>
  <c r="J176" i="1" l="1"/>
  <c r="L176" i="1" s="1"/>
  <c r="Q50" i="1"/>
  <c r="J79" i="1"/>
  <c r="L79" i="1" s="1"/>
  <c r="J75" i="1"/>
  <c r="L75" i="1" s="1"/>
  <c r="J72" i="1"/>
  <c r="J174" i="1" l="1"/>
  <c r="L174" i="1" s="1"/>
  <c r="J161" i="1"/>
  <c r="L161" i="1" s="1"/>
  <c r="J63" i="1"/>
  <c r="L63" i="1" s="1"/>
  <c r="J159" i="1" l="1"/>
  <c r="Q161" i="1"/>
  <c r="Q9" i="1"/>
  <c r="J132" i="1"/>
  <c r="J16" i="1" l="1"/>
  <c r="L16" i="1" s="1"/>
  <c r="L132" i="1"/>
  <c r="Q159" i="1"/>
  <c r="L159" i="1"/>
  <c r="Q52" i="1"/>
  <c r="J229" i="1"/>
  <c r="L229" i="1" s="1"/>
  <c r="J224" i="1"/>
  <c r="L224" i="1" s="1"/>
  <c r="J219" i="1"/>
  <c r="L219" i="1" s="1"/>
  <c r="J214" i="1"/>
  <c r="L214" i="1" s="1"/>
  <c r="J209" i="1"/>
  <c r="L209" i="1" s="1"/>
  <c r="J139" i="1"/>
  <c r="L139" i="1" s="1"/>
  <c r="Q132" i="1"/>
  <c r="J54" i="1"/>
  <c r="L54" i="1" s="1"/>
  <c r="J66" i="1"/>
  <c r="L66" i="1" s="1"/>
  <c r="J60" i="1"/>
  <c r="L60" i="1" s="1"/>
  <c r="J126" i="1"/>
  <c r="L126" i="1" s="1"/>
  <c r="J123" i="1"/>
  <c r="L123" i="1" s="1"/>
  <c r="J120" i="1"/>
  <c r="L120" i="1" s="1"/>
  <c r="J117" i="1"/>
  <c r="L117" i="1" s="1"/>
  <c r="J114" i="1"/>
  <c r="L114" i="1" s="1"/>
  <c r="J38" i="1"/>
  <c r="L38" i="1" s="1"/>
  <c r="J35" i="1"/>
  <c r="L35" i="1" s="1"/>
  <c r="J32" i="1"/>
  <c r="L32" i="1" s="1"/>
  <c r="J29" i="1"/>
  <c r="L29" i="1" s="1"/>
  <c r="J26" i="1"/>
  <c r="L26" i="1" s="1"/>
  <c r="J23" i="1"/>
  <c r="L23" i="1" s="1"/>
  <c r="Q21" i="1" l="1"/>
  <c r="J11" i="1"/>
  <c r="L11" i="1" s="1"/>
  <c r="J199" i="1"/>
  <c r="J131" i="1"/>
  <c r="Q20" i="1"/>
  <c r="Q202" i="1"/>
  <c r="Q49" i="1"/>
  <c r="J18" i="1"/>
  <c r="J15" i="1" l="1"/>
  <c r="L15" i="1" s="1"/>
  <c r="L131" i="1"/>
  <c r="Q18" i="1"/>
  <c r="L18" i="1"/>
  <c r="Q199" i="1"/>
  <c r="L199" i="1"/>
  <c r="J10" i="1"/>
  <c r="Q129" i="1"/>
  <c r="Q131" i="1"/>
  <c r="J8" i="1" l="1"/>
  <c r="L8" i="1" s="1"/>
  <c r="L10" i="1"/>
  <c r="Q8" i="1"/>
  <c r="Q10" i="1"/>
  <c r="J13" i="1"/>
  <c r="L13" i="1" s="1"/>
  <c r="Q11" i="1"/>
</calcChain>
</file>

<file path=xl/comments1.xml><?xml version="1.0" encoding="utf-8"?>
<comments xmlns="http://schemas.openxmlformats.org/spreadsheetml/2006/main">
  <authors>
    <author>Автор</author>
  </authors>
  <commentList>
    <comment ref="J54" authorId="0">
      <text>
        <r>
          <rPr>
            <b/>
            <sz val="9"/>
            <color indexed="81"/>
            <rFont val="Tahoma"/>
            <family val="2"/>
            <charset val="204"/>
          </rPr>
          <t>Автор:</t>
        </r>
        <r>
          <rPr>
            <sz val="9"/>
            <color indexed="81"/>
            <rFont val="Tahoma"/>
            <family val="2"/>
            <charset val="204"/>
          </rPr>
          <t xml:space="preserve">
без классного руководства, без советников</t>
        </r>
      </text>
    </comment>
    <comment ref="K54" authorId="0">
      <text>
        <r>
          <rPr>
            <b/>
            <sz val="9"/>
            <color indexed="81"/>
            <rFont val="Tahoma"/>
            <family val="2"/>
            <charset val="204"/>
          </rPr>
          <t>Автор:</t>
        </r>
        <r>
          <rPr>
            <sz val="9"/>
            <color indexed="81"/>
            <rFont val="Tahoma"/>
            <family val="2"/>
            <charset val="204"/>
          </rPr>
          <t xml:space="preserve">
без классного руководства, без советников</t>
        </r>
      </text>
    </comment>
    <comment ref="J59" authorId="0">
      <text>
        <r>
          <rPr>
            <b/>
            <sz val="9"/>
            <color indexed="81"/>
            <rFont val="Tahoma"/>
            <family val="2"/>
            <charset val="204"/>
          </rPr>
          <t>Автор:</t>
        </r>
        <r>
          <rPr>
            <sz val="9"/>
            <color indexed="81"/>
            <rFont val="Tahoma"/>
            <family val="2"/>
            <charset val="204"/>
          </rPr>
          <t xml:space="preserve">
гимназия платные услуги</t>
        </r>
      </text>
    </comment>
    <comment ref="K59" authorId="0">
      <text>
        <r>
          <rPr>
            <b/>
            <sz val="9"/>
            <color indexed="81"/>
            <rFont val="Tahoma"/>
            <family val="2"/>
            <charset val="204"/>
          </rPr>
          <t>Автор:</t>
        </r>
        <r>
          <rPr>
            <sz val="9"/>
            <color indexed="81"/>
            <rFont val="Tahoma"/>
            <family val="2"/>
            <charset val="204"/>
          </rPr>
          <t xml:space="preserve">
гимназия платные услуги</t>
        </r>
      </text>
    </comment>
    <comment ref="M63" authorId="0">
      <text>
        <r>
          <rPr>
            <b/>
            <sz val="9"/>
            <color indexed="81"/>
            <rFont val="Tahoma"/>
            <family val="2"/>
            <charset val="204"/>
          </rPr>
          <t>Автор:</t>
        </r>
        <r>
          <rPr>
            <sz val="9"/>
            <color indexed="81"/>
            <rFont val="Tahoma"/>
            <family val="2"/>
            <charset val="204"/>
          </rPr>
          <t xml:space="preserve">
если за период с сентября по декабрь 2022г.больше не поедут, то поставить ассигнования и кассовые как в отчете на 01.07.22</t>
        </r>
      </text>
    </comment>
    <comment ref="J70" authorId="0">
      <text>
        <r>
          <rPr>
            <b/>
            <sz val="9"/>
            <color indexed="81"/>
            <rFont val="Tahoma"/>
            <family val="2"/>
            <charset val="204"/>
          </rPr>
          <t>Автор:</t>
        </r>
        <r>
          <rPr>
            <sz val="9"/>
            <color indexed="81"/>
            <rFont val="Tahoma"/>
            <family val="2"/>
            <charset val="204"/>
          </rPr>
          <t xml:space="preserve">
налоги выравнивание</t>
        </r>
      </text>
    </comment>
    <comment ref="K70" authorId="0">
      <text>
        <r>
          <rPr>
            <b/>
            <sz val="9"/>
            <color indexed="81"/>
            <rFont val="Tahoma"/>
            <family val="2"/>
            <charset val="204"/>
          </rPr>
          <t>Автор:</t>
        </r>
        <r>
          <rPr>
            <sz val="9"/>
            <color indexed="81"/>
            <rFont val="Tahoma"/>
            <family val="2"/>
            <charset val="204"/>
          </rPr>
          <t xml:space="preserve">
налоги выравнивание</t>
        </r>
      </text>
    </comment>
    <comment ref="M229" authorId="0">
      <text>
        <r>
          <rPr>
            <b/>
            <sz val="9"/>
            <color indexed="81"/>
            <rFont val="Tahoma"/>
            <family val="2"/>
            <charset val="204"/>
          </rPr>
          <t>Автор:</t>
        </r>
        <r>
          <rPr>
            <sz val="9"/>
            <color indexed="81"/>
            <rFont val="Tahoma"/>
            <family val="2"/>
            <charset val="204"/>
          </rPr>
          <t xml:space="preserve">
в отчете за 6 мес.расписать какие были проведены мероприятия (без финансовой обеспеченности) и сколько</t>
        </r>
      </text>
    </comment>
  </commentList>
</comments>
</file>

<file path=xl/sharedStrings.xml><?xml version="1.0" encoding="utf-8"?>
<sst xmlns="http://schemas.openxmlformats.org/spreadsheetml/2006/main" count="475" uniqueCount="181">
  <si>
    <t>Ожидаемый результат реализации          мероприятия муниципальной                 программы (краткое описание)</t>
  </si>
  <si>
    <t>№  п/п</t>
  </si>
  <si>
    <t>Ответственный исполнитель (должность)</t>
  </si>
  <si>
    <t>Начало реализации</t>
  </si>
  <si>
    <t>Окончание реализации</t>
  </si>
  <si>
    <t>Всего, в том числе:</t>
  </si>
  <si>
    <t>федеральн. бюджет</t>
  </si>
  <si>
    <t>областной бюджет</t>
  </si>
  <si>
    <t>городской бюджет</t>
  </si>
  <si>
    <t>иные внебюджетные источники</t>
  </si>
  <si>
    <t>1.1</t>
  </si>
  <si>
    <t xml:space="preserve">Отдельное мероприятие:  «Реализация прав на получение   общедоступного  и бесплатного      дошкольного  образования, обеспеченного  современными условиями обучения»
</t>
  </si>
  <si>
    <t>Наименование муниципальной  программы, подпрограммы,   отдельного мероприятия,    мероприятия, входящего в состав отдельного мероприятия</t>
  </si>
  <si>
    <t xml:space="preserve">Сохранение кадрового потенциала
</t>
  </si>
  <si>
    <t>1.1.1</t>
  </si>
  <si>
    <t>1.1.2</t>
  </si>
  <si>
    <t>1.1.3</t>
  </si>
  <si>
    <t xml:space="preserve">Мероприятия, связанные с безопасностью образовательно-воспитательного процесса в зданиях и на территории образовательных организаций </t>
  </si>
  <si>
    <t>1.1.4</t>
  </si>
  <si>
    <t>Обучение на курсах переподготовки и повышения квалификации педагогических кадров, руководителей учреждений</t>
  </si>
  <si>
    <t>1.1.5</t>
  </si>
  <si>
    <t>1.1.6</t>
  </si>
  <si>
    <t>Расходы на оплату работ, услуг   по содержанию и обслуживанию имущества, финансовое обеспечения деятельности.</t>
  </si>
  <si>
    <t xml:space="preserve">Отдельное мероприятие:  «Реализация прав  на получение   общедоступного, бесплатного  дополнительного  образования, обеспеченного современными            условиями обучения  и  выявление,   поддержка  одаренных детей»      
</t>
  </si>
  <si>
    <t>1.3</t>
  </si>
  <si>
    <t>1.3.1</t>
  </si>
  <si>
    <t>1.3.2</t>
  </si>
  <si>
    <t>Мероприятия, связанные с безопасностью образовательно-воспитательного процесса в зданиях и на территории образовательных организаций.</t>
  </si>
  <si>
    <t>1.3.4</t>
  </si>
  <si>
    <t>1.3.3</t>
  </si>
  <si>
    <t>1.3.5</t>
  </si>
  <si>
    <t>1.4</t>
  </si>
  <si>
    <t>2.</t>
  </si>
  <si>
    <t>2.1</t>
  </si>
  <si>
    <t>3</t>
  </si>
  <si>
    <t>1.2</t>
  </si>
  <si>
    <t>1.2.1</t>
  </si>
  <si>
    <t>1.2.2</t>
  </si>
  <si>
    <t>1.2.3</t>
  </si>
  <si>
    <t>1.2.4</t>
  </si>
  <si>
    <t>1.2.5</t>
  </si>
  <si>
    <t>1.2.6</t>
  </si>
  <si>
    <t xml:space="preserve">Подготовка к новому учебному году </t>
  </si>
  <si>
    <t>Расходы на командировки для сопровождения учащихся на региональные олимпиады</t>
  </si>
  <si>
    <t>1</t>
  </si>
  <si>
    <t>1.4.1</t>
  </si>
  <si>
    <t>Оплата стоимости питания детей в лагерях, организованных муниципальными учреждениями, осуществляющими организацию отдыха и оздоровления детей в каникулярное время, с дневным пребыванием</t>
  </si>
  <si>
    <t>1.4.2</t>
  </si>
  <si>
    <t>Организация временной занятости несовершеннолетних в возрасте от 14 до 18 лет в летний период</t>
  </si>
  <si>
    <t>3.1</t>
  </si>
  <si>
    <t xml:space="preserve">Финансовое обеспечение деятельности муниципального казенного учреждения «Центр бюджетного сопровождения и хозяйственного обслуживания  администрации города Вятские Поляны»
</t>
  </si>
  <si>
    <t>2.2.1</t>
  </si>
  <si>
    <t>Обеспечение деятельности по опеке и попечительству: выплата заработной платы, мат.затраты</t>
  </si>
  <si>
    <t>Обеспечение деятельности информационно-методического центра: выплата заработной платы, мат.затраты</t>
  </si>
  <si>
    <t>Обеспечение деятельности централизованной бухгалтерии: выплата заработной платы, мат.затраты</t>
  </si>
  <si>
    <t>Обеспечение деятельности органов местного самоуправления: выплата заработной платы, мат.затраты</t>
  </si>
  <si>
    <t>1.2.7</t>
  </si>
  <si>
    <t>Выплата заработной платы педагогическим,  руководящим работникам и обслуживающему персоналу 11 дошкольных образовательных организаций.</t>
  </si>
  <si>
    <t>Приобретение и сопровождение программных продуктов, права использования СБИС; сервисное обслуживание процесса эксплуатации информационно-аналитической системы АВЕРС, Касперский, техническое обслуживание защищенного канала.</t>
  </si>
  <si>
    <t xml:space="preserve">Отдельное мероприятие: 
 «Реализация прав на получение         общедоступного и бесплатного            начального  общего, основного           общего, среднего общего образования, обеспеченного  современными условиями обучения»
</t>
  </si>
  <si>
    <t>Организация и проведение мероприятий, конкурсов, выставок, соревнований.                                                     Участие в городских, областных, межрегиональных, всероссийских и международных мероприятиях.</t>
  </si>
  <si>
    <t>Оплата работ и услуг по 3  учреждениям дополнительного образования детей.</t>
  </si>
  <si>
    <t xml:space="preserve">Отдельное мероприятие: «Создание оптимальных  условий для труда, отдыха и оздоровления несовершеннолетних в каникулярное время» </t>
  </si>
  <si>
    <t>2.2.</t>
  </si>
  <si>
    <t xml:space="preserve"> </t>
  </si>
  <si>
    <t>Отдельное мероприятие:  «Обеспечение реализации муниципальной программы   и другие мероприятия в области образования»</t>
  </si>
  <si>
    <t>Финансовое    обеспечение    деятельности   муниципального  казенного учреждения «Информационно-методический центр управления образования администрации города Вятские Поляны»</t>
  </si>
  <si>
    <t>Финансовое обеспечение деятельности по опеке и попечительству</t>
  </si>
  <si>
    <t xml:space="preserve"> Получение субвенций из областного бюджета на выполнение отдельных   государственных полномочий по начислению и выплате компенсации платы, взимаемой с родителей (законных представителей) за присмотр и уход за детьми в муниципальных образовательных организациях, реализующих  образовательные программы дошкольного образования</t>
  </si>
  <si>
    <t xml:space="preserve"> Организация и проведение конкурсов, семинаров и других мероприятий в области образования</t>
  </si>
  <si>
    <t>2.1.1</t>
  </si>
  <si>
    <t>1.2.8</t>
  </si>
  <si>
    <t xml:space="preserve">Никифорова С. Н. начальник  Управления образования, МКУ «Центр  бюджетного сопровождения и хозяйственного обслуживания», МКУ «Информационно-методический центр»
</t>
  </si>
  <si>
    <t>Обеспечение персонифицированного финансирования дополнительного образования детей.</t>
  </si>
  <si>
    <t xml:space="preserve">организация временной занятости несовершеннолетних граждан в        возрасте от 14 до 18 лет в летний           период;
- организация лагерей с дневным   пребыванием;
</t>
  </si>
  <si>
    <t>Мероприятия, направленные на организацию бесплатного горячего питания обучающихся, получающих начальное общее образование в муниципальных образовательных организациях города Вятские Поляны</t>
  </si>
  <si>
    <t>Мероприятия, направленные на выплату ежемесячного денежного вознаграждения за классное руководство педагогическим работникам муниципальных образовательных организаций города Вятские Поляны</t>
  </si>
  <si>
    <t>4</t>
  </si>
  <si>
    <t>4.2</t>
  </si>
  <si>
    <t>4.1</t>
  </si>
  <si>
    <t xml:space="preserve">Финансовое обеспечение организации и проведения различных мероприятий   учреждениям дополнительного образования детей за счет сертификатов ПФДО. </t>
  </si>
  <si>
    <t>Отдельное  мероприятие «Субсидии (гранты в форме субсидий), подлежащие казначейскому сопровождению»</t>
  </si>
  <si>
    <t>Отдельное  мероприятие «Субсидии (гранты в форме субсидий), не подлежащие казначейскому сопровождению»</t>
  </si>
  <si>
    <t>4.3</t>
  </si>
  <si>
    <t>4.4</t>
  </si>
  <si>
    <t>4.5</t>
  </si>
  <si>
    <t>4.6</t>
  </si>
  <si>
    <t xml:space="preserve"> Получение субвенций из областного бюджета на выполнение отдельных государственных полномочий по обеспечению прав детей-сирот и детей, оставшихся без попечения родителей, лиц из числа детей-сирот и детей, оставшихся без попечения родителей, на жилое помещение в соответствии с Законом Кировской области «О социальной поддержке детей-сирот и детей, оставшихся без попечения родителей, лиц из числа детей-сирот и детей, оставшихся без попечения родителей, детей, попавших в сложную жизненную ситуацию»
  </t>
  </si>
  <si>
    <t>4.7</t>
  </si>
  <si>
    <t>Получение субвенций местным бюджетам из областного бюджета на выполнение отдельных государственных полномочий по начислению и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участвующим в проведении указанной государственной итоговой аттестации</t>
  </si>
  <si>
    <t xml:space="preserve">оплата услуг связи; - оплата коммунальных услуг; - приобретение материальных запасов для 3 учреждений дополнительного образования детей; - уплата налогов; -оплата пени; -  прочее
</t>
  </si>
  <si>
    <t>1.5</t>
  </si>
  <si>
    <t xml:space="preserve">Отдельное мероприятие:  «Подготовка образовательного пространства в муниципальных общеобразовательных организациях, на базе которых создаются центры образования естественно-научной и технологической направленности "Точка роста»      
</t>
  </si>
  <si>
    <t xml:space="preserve">01.01.2022
</t>
  </si>
  <si>
    <t>Выплата заработной платы педагогическим,  руководящим работникам и обслуживающему персоналу трем общеобразовательным организациям, начисления на выплаты по оплате труда в размере 30,2%</t>
  </si>
  <si>
    <t>1.2.9</t>
  </si>
  <si>
    <t>Отдельное мероприятие: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</si>
  <si>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1.6</t>
  </si>
  <si>
    <t>1.1.7</t>
  </si>
  <si>
    <t>В 3  учреждениях дополнительного образования детей проведение противопожарных мероприятий (Техническое обслуживание установок пожарной сигнализации и оборудования для передачи извещения о пожаре в под-разделение пожарной охраны, замеры сопротивления изоляции эл. проводки, испытание средств защиты, пожарных лестниц, проверка кранов, обработка чердаков, проверка качества огнезащитной обработки,  перезарядка огнетушителей, прочие работы).  Обслуживание кнопки безопасности в ЦДОД.</t>
  </si>
  <si>
    <t>1.1.8</t>
  </si>
  <si>
    <t>Мероприятия, направленные на организацию питания в муниципальных образовательных организациях города Вятские Поляны, реализующих программу дошкольного образования</t>
  </si>
  <si>
    <t>Приобретение продуктов питания для 11 дошкольных образовательных  организаций</t>
  </si>
  <si>
    <t>Мероприятия, направленные на благоустройство территорий муниципальных образовательных организациях города Вятские Поляны</t>
  </si>
  <si>
    <t>1.2.10</t>
  </si>
  <si>
    <t>лицей</t>
  </si>
  <si>
    <t>Выплата заработной платы работникам по должности "Советник директора по воспитанию и взаимодействию с общественными объединениями": МКОУ гимназия - 1,0 ст., МКОУ лицей им. Г. С. Шпагина - 1,0 ст., МКОУ СОШ № 5 - 0,5 ст.; начисления на выплаты по оплате труда в размере 30,2%</t>
  </si>
  <si>
    <t>1.7</t>
  </si>
  <si>
    <t>МКОУ "Лицей с кадетскими классами имени Г.С. Шпагина": Ремонт проезда по адресу: ул.Азина д.62 - 597,7 т.р.; благоустройство территории по адресу: ул.Азина 62 - 408,4 т.р.; уличная скамейка - 4,1 т.р.</t>
  </si>
  <si>
    <r>
      <rPr>
        <b/>
        <u/>
        <sz val="12"/>
        <rFont val="Times New Roman"/>
        <family val="1"/>
        <charset val="204"/>
      </rPr>
      <t xml:space="preserve">МКОУ СОШ № 5 </t>
    </r>
    <r>
      <rPr>
        <b/>
        <sz val="12"/>
        <rFont val="Times New Roman"/>
        <family val="1"/>
        <charset val="204"/>
      </rPr>
      <t>: изготовление брендированной продукции.- 20,0 т.р.; поставка мебели - 230,1 т.р.; ремонт стен в учебных кабинетах - 53,0 т.р.</t>
    </r>
  </si>
  <si>
    <r>
      <rPr>
        <b/>
        <u/>
        <sz val="12"/>
        <rFont val="Times New Roman"/>
        <family val="1"/>
        <charset val="204"/>
      </rPr>
      <t>МКОУ лицей им. Г. С. Шпагина</t>
    </r>
    <r>
      <rPr>
        <b/>
        <sz val="12"/>
        <rFont val="Times New Roman"/>
        <family val="1"/>
        <charset val="204"/>
      </rPr>
      <t>: ремонт спортивного зала</t>
    </r>
  </si>
  <si>
    <t>Отдельное мероприятие: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федерального проекта «Патриотическое воспитание граждан Российской Федерации» национального проекта «Образование»"</t>
  </si>
  <si>
    <t xml:space="preserve">Приобретение учебников,  функциональной мебели, канцелярских принадлежностей,  проекционного оборудования, программного обеспечения, организация поездок учащихся на олимпиады и другие расходы. 
</t>
  </si>
  <si>
    <t>Мероприятия, направленные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</si>
  <si>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 xml:space="preserve">01.01.2023
</t>
  </si>
  <si>
    <t xml:space="preserve">Муниципальная программа
«Развитие образования»
на 2020-2030 годы
</t>
  </si>
  <si>
    <t xml:space="preserve">Подпрограмма
«Развитие системы образования города Вятские Поляны»
на 2020-2030 годы
</t>
  </si>
  <si>
    <t xml:space="preserve">Подпрограмма
«Профилактика социального 
сиротства» на 2020-2030 годы
</t>
  </si>
  <si>
    <t>Во всех 3 МКОУ проведение противопожарных мероприятий (Техническое обслуживание установок пожарной сигнализации и оборудования для передачи извещения о пожаре в подразделение пожарной охраны, замеры сопротивления изоляции эл проводки, испытание средств защиты, пожарных лестниц, проверка кранов, обработка чердаков, проверка качества огнезащитной обработки,  перезарядка огнетушителей, ремонт АПС, огнезащитная обработка, приобретение аварийных эвакуационных светильников, прочие работы)</t>
  </si>
  <si>
    <t>МКОУ гимназия - ремонт медицинского кабинета</t>
  </si>
  <si>
    <t>Мероприятия, направленные на предоставление бесплатного горячего питания детям военнослужащих, обучающихся в муниципальных общеобразовательных организациях города Вятские Поляны</t>
  </si>
  <si>
    <t>1.2.11</t>
  </si>
  <si>
    <t>Мероприятия, направленные на обеспечение безопасности муниципальных общеобразовательных организаций города Вятские Поляны</t>
  </si>
  <si>
    <t>Оплата услуг по охране объектов (зданий общеобразовательных организаций): МКОУ гимназия - 1 объект; МКОУ СОШ № 5 - 1 объект; МКОУ лицей им. Г. С. Шпагина - 3 объекта</t>
  </si>
  <si>
    <t xml:space="preserve">  Во всех 11 МКДОУ проведение противопожарных мероприятий (Техническое обслуживание установок пожарной сигнализации и оборудования для передачи извещения о пожаре в подразделение пожарной охраны, замеры сопротивления изоляции эл проводки, испытание средств защиты, пожарных лестниц, проверка кранов, обработка чердаков, проверка качества огнезащитной обработки,  перезарядка огнетушителей, прочие работы). </t>
  </si>
  <si>
    <t>Приобретение и сопровождение программных продуктов, права использования СБИС; Касперский, техническое обслуживание защищенного канала.</t>
  </si>
  <si>
    <t>1.2.12</t>
  </si>
  <si>
    <r>
      <t xml:space="preserve"> </t>
    </r>
    <r>
      <rPr>
        <b/>
        <u/>
        <sz val="12"/>
        <rFont val="Times New Roman"/>
        <family val="1"/>
        <charset val="204"/>
      </rPr>
      <t>МКОУ "Лицей с кадетскими классами имени Г.С. Шпагина" - 10 901,4 т.р., в том числе</t>
    </r>
    <r>
      <rPr>
        <sz val="12"/>
        <rFont val="Times New Roman"/>
        <family val="1"/>
        <charset val="204"/>
      </rPr>
      <t xml:space="preserve">: выполнение работ по ремонту кровли мастерских - 604,2 т.р.; замена оконных блоков, дверных проемов в здании начальной школы - 2522,8 т.р.; ремонт фасада здания начальной школы - 6922,1 т.р.; выполнение работ по установке подоконных досок 450 мм и ремонту штукатурки - 32,0 т.р.; монтаж уличного освещения на фасаде здания 167,3 т.р.; замена кабеля от ВР до этажных щитов 1-го этажа 114,0 т.р.; частичный ремонт внутренней и наружной системы канализации, санузлов, коридора и медицинского кабинета -453,2 т.р.; оказание услуг по аварийной замене канализационных стояков с выпусками до колодцев - 65,4 т.р.; ремонт канализации - 20,4 т.р. </t>
    </r>
    <r>
      <rPr>
        <b/>
        <u/>
        <sz val="12"/>
        <rFont val="Times New Roman"/>
        <family val="1"/>
        <charset val="204"/>
      </rPr>
      <t>МКОУ Гимназия</t>
    </r>
    <r>
      <rPr>
        <sz val="12"/>
        <rFont val="Times New Roman"/>
        <family val="1"/>
        <charset val="204"/>
      </rPr>
      <t xml:space="preserve">  - </t>
    </r>
    <r>
      <rPr>
        <b/>
        <u/>
        <sz val="12"/>
        <rFont val="Times New Roman"/>
        <family val="1"/>
        <charset val="204"/>
      </rPr>
      <t>1387,1</t>
    </r>
    <r>
      <rPr>
        <sz val="12"/>
        <rFont val="Times New Roman"/>
        <family val="1"/>
        <charset val="204"/>
      </rPr>
      <t xml:space="preserve"> т.р. замена оконных блоков; </t>
    </r>
    <r>
      <rPr>
        <b/>
        <u/>
        <sz val="12"/>
        <rFont val="Times New Roman"/>
        <family val="1"/>
        <charset val="204"/>
      </rPr>
      <t>МКОУ СОШ № 5</t>
    </r>
    <r>
      <rPr>
        <sz val="12"/>
        <rFont val="Times New Roman"/>
        <family val="1"/>
        <charset val="204"/>
      </rPr>
      <t xml:space="preserve"> - </t>
    </r>
    <r>
      <rPr>
        <b/>
        <u/>
        <sz val="12"/>
        <rFont val="Times New Roman"/>
        <family val="1"/>
        <charset val="204"/>
      </rPr>
      <t>525,3 т.р</t>
    </r>
    <r>
      <rPr>
        <sz val="12"/>
        <rFont val="Times New Roman"/>
        <family val="1"/>
        <charset val="204"/>
      </rPr>
      <t>. замена оконных блоков.</t>
    </r>
  </si>
  <si>
    <r>
      <rPr>
        <b/>
        <sz val="12"/>
        <rFont val="Times New Roman"/>
        <family val="1"/>
        <charset val="204"/>
      </rPr>
      <t xml:space="preserve">Отдельное мероприятие </t>
    </r>
    <r>
      <rPr>
        <sz val="12"/>
        <rFont val="Times New Roman"/>
        <family val="1"/>
        <charset val="204"/>
      </rPr>
      <t xml:space="preserve">
</t>
    </r>
    <r>
      <rPr>
        <b/>
        <sz val="12"/>
        <rFont val="Times New Roman"/>
        <family val="1"/>
        <charset val="204"/>
      </rPr>
      <t>«Обеспечение  государственных гарантий детям-сиротам и  детям, оставшимся без  попечения родителей, лицам,   из числа детей-сирот и детей, оставшихся без попечения родителей»</t>
    </r>
    <r>
      <rPr>
        <sz val="12"/>
        <rFont val="Times New Roman"/>
        <family val="1"/>
        <charset val="204"/>
      </rPr>
      <t xml:space="preserve">          </t>
    </r>
  </si>
  <si>
    <r>
      <rPr>
        <b/>
        <sz val="12"/>
        <rFont val="Times New Roman"/>
        <family val="1"/>
        <charset val="204"/>
      </rPr>
      <t>Отдельное мероприятие:</t>
    </r>
    <r>
      <rPr>
        <sz val="12"/>
        <rFont val="Times New Roman"/>
        <family val="1"/>
        <charset val="204"/>
      </rPr>
      <t xml:space="preserve">
</t>
    </r>
    <r>
      <rPr>
        <b/>
        <sz val="12"/>
        <rFont val="Times New Roman"/>
        <family val="1"/>
        <charset val="204"/>
      </rPr>
      <t xml:space="preserve"> «Обеспечение   приоритетного права ребенка жить и  воспитываться  в семье»</t>
    </r>
  </si>
  <si>
    <t xml:space="preserve">Отчет на 01 июля 2023 года об исполнения плана реализации муниципальной программы
муниципального образования  городского округа город Вятские Поляны Кировской области
«Развитие образования» на 2020 – 2030 годы 
</t>
  </si>
  <si>
    <t>Плановый срок</t>
  </si>
  <si>
    <t>Фактический срок</t>
  </si>
  <si>
    <t>Плановые расходы  на 2023 год (тыс. рублей)</t>
  </si>
  <si>
    <t>Кассовые расходы на 01.07.2023 (тыс. рублей)</t>
  </si>
  <si>
    <t>Отношение кассовых расходов к плановым расходам</t>
  </si>
  <si>
    <t xml:space="preserve">                                              Приложение  № 4 к Порядку</t>
  </si>
  <si>
    <t>Статус выполнения мероприятия</t>
  </si>
  <si>
    <t>Исполнитель</t>
  </si>
  <si>
    <t>Ведущий экономист  МКУ "Центр бюджетного сопровождения  и хозяйственного обслуживания"</t>
  </si>
  <si>
    <t>7-45-62</t>
  </si>
  <si>
    <t>(должность)</t>
  </si>
  <si>
    <t>(фамилия, инициалы)</t>
  </si>
  <si>
    <t>(телефон)</t>
  </si>
  <si>
    <t xml:space="preserve">Обслуживание "Консультант Плюс" - 49,49 тыс.руб.; Право использования веб системы СБИС, хостинг - 49,51 тыс. руб.; Премия главы города одаренным детям -14,94 тыс.руб.(13 детей); Организация проведения конкурса "Учитель года" - 10,43 тыс. руб.; Изготовление баннера "Год наставника" - 18,73 тыс. руб.;  Награждение(премия) победителям конкурса "Учитель года" - 30,0 тыс.руб.   </t>
  </si>
  <si>
    <t>Повышение квалификации 1 педагогического работника МКДОУ №10  (АНО ДПО "Логопед плюс" г. Москва)</t>
  </si>
  <si>
    <t>выполнено</t>
  </si>
  <si>
    <t>Оплата работ и услуг по 11 дошкольным образовательным организациям будет произведена во втором полугодии.</t>
  </si>
  <si>
    <t>Выплата заработной платы педагогическим,  руководящим работникам и обслуживающему персоналу по 3  учреждениям дополнительного образования детей.(МКУ ДО ЦДОД, МКУ ДО ДЮЦ Ровесник, МКУ ДО  ДЮ ВСПЦ Эдельвейс)</t>
  </si>
  <si>
    <t xml:space="preserve">компенсации платы, взимаемой с родителей (законных представителей) за присмотр и уход за детьми в муниципальных образовательных организациях, реализующих  образовательные программы дошкольного образования(217 получателя компенсации) </t>
  </si>
  <si>
    <t>Старкова Л.Н., Гарифуллина В.В., Зверева Н.М.</t>
  </si>
  <si>
    <t xml:space="preserve">Выполнение отдельных государственных полномочий по назначению и выплате ежемесячных денежных выплат:                                                                                                                                - количество приемных родителей получающих вознаграждение - 7  человек;
- количество  подопечных, получающих денежное содержание - 46 человек;                                                                                                                                                    - проведение консультаций по вопросам семейного устройства - 59.                    </t>
  </si>
  <si>
    <t>"11"  июля  2023 г.</t>
  </si>
  <si>
    <t>Начисление и выплата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участвующим в проведении указанной государственной итоговой аттестации, будет произведена во втором полугодии.</t>
  </si>
  <si>
    <r>
      <rPr>
        <sz val="12"/>
        <rFont val="Times New Roman"/>
        <family val="1"/>
        <charset val="204"/>
      </rPr>
      <t>Финансовое обеспечение деятельности Управления образования администрации города Вятские Поляны</t>
    </r>
    <r>
      <rPr>
        <sz val="11.5"/>
        <rFont val="Times New Roman"/>
        <family val="1"/>
        <charset val="204"/>
      </rPr>
      <t xml:space="preserve">
</t>
    </r>
  </si>
  <si>
    <t xml:space="preserve">Никифорова С. Н.
начальник Управления образования
администрации
г. Вятские Поляны
</t>
  </si>
  <si>
    <t xml:space="preserve">     из 12 человек по состоянию на 01.07.2023:                                                                                                  - приобретено квартир - 9.                       </t>
  </si>
  <si>
    <t xml:space="preserve">обеспечение жилыми помещениями по договорам найма -9 чел.;
</t>
  </si>
  <si>
    <t xml:space="preserve">оплата услуг связи; - оплата коммунальных услуг; - приобретение материальных запасов для 11 дошкольных образовательных  организаций;
- приобретение продуктов питания-22386,9 тыс.руб; - уплата налогов; - оплата пени;  -  прочее
</t>
  </si>
  <si>
    <t>Поездки на областные олимпиады в г. Киров по иностранным языкам, информатике, химии, физике, астрономии, экологии, истории, обществознанию, праву, технологии (57 учащихся, 24 учителей)</t>
  </si>
  <si>
    <r>
      <t xml:space="preserve">Выплата заработной платы работникам по должности "Советник директора по воспитанию и взаимодействию с общественными объединениями"с начислениями на выплаты по оплате труда в размере 30,2% : МКОУ гимназия - </t>
    </r>
    <r>
      <rPr>
        <b/>
        <sz val="12"/>
        <rFont val="Times New Roman"/>
        <family val="1"/>
        <charset val="204"/>
      </rPr>
      <t>(203,201т.р.)</t>
    </r>
    <r>
      <rPr>
        <sz val="12"/>
        <rFont val="Times New Roman"/>
        <family val="1"/>
        <charset val="204"/>
      </rPr>
      <t xml:space="preserve">, МКОУ лицей им. Г. С. Шпагина - </t>
    </r>
    <r>
      <rPr>
        <b/>
        <sz val="12"/>
        <rFont val="Times New Roman"/>
        <family val="1"/>
        <charset val="204"/>
      </rPr>
      <t>(199,778т.р.)</t>
    </r>
    <r>
      <rPr>
        <sz val="12"/>
        <rFont val="Times New Roman"/>
        <family val="1"/>
        <charset val="204"/>
      </rPr>
      <t xml:space="preserve">, МКОУ СОШ №5 - </t>
    </r>
    <r>
      <rPr>
        <b/>
        <sz val="12"/>
        <rFont val="Times New Roman"/>
        <family val="1"/>
        <charset val="204"/>
      </rPr>
      <t xml:space="preserve"> (91,747т.р.)</t>
    </r>
    <r>
      <rPr>
        <sz val="12"/>
        <rFont val="Times New Roman"/>
        <family val="1"/>
        <charset val="204"/>
      </rPr>
      <t>.</t>
    </r>
  </si>
  <si>
    <r>
      <t>Организация временной занятости несовершеннолетних граждан в возрасте от 14 до 18 лет в летний период : МКОУ гимназия-34,6 т.р.; МКОУ СОШ №5- 32,7 т.р.; МКОУ Лицей- 32,7 т.р.</t>
    </r>
    <r>
      <rPr>
        <b/>
        <u/>
        <sz val="12"/>
        <rFont val="Times New Roman"/>
        <family val="1"/>
        <charset val="204"/>
      </rPr>
      <t xml:space="preserve"> Количество детей в трудовых бригадах - 52 чел.</t>
    </r>
    <r>
      <rPr>
        <sz val="12"/>
        <rFont val="Times New Roman"/>
        <family val="1"/>
        <charset val="204"/>
      </rPr>
      <t xml:space="preserve">, в т.ч.: МКОУ Лицей - 17 чел., МКОУ гимназия - 18 чел., МКОУ СОШ № 5 - 17 чел. Оплата пройдет в 3 квартале 2023 года
</t>
    </r>
  </si>
  <si>
    <t xml:space="preserve">Организация бесплатного горячего питания для учащихся 1-4 классов в количестве 1225 человек. </t>
  </si>
  <si>
    <t xml:space="preserve">Организация бесплатного горячего питания для учащихся (детей мобилизованных граждан) в количестве 24 человек. </t>
  </si>
  <si>
    <t>оплата услуг связи; - оплата коммунальных услуг; - приобретение материальных запасов ;уплата налогов; 
- приобретение продуктов питания в школьные столовые:МКОУ гимназия - (1499,73т.р.), МКОУ лицей им. Г. С. Шпагина - (1700,585т.р.), МКОУ СОШ №5 -  (491,352т.р.)</t>
  </si>
  <si>
    <t xml:space="preserve">Организация лагерей с дневным   пребыванием - (обеспечение горячим питанием). Количество детей в лагерях  - 1220 человек, в том числе: МКОУ гимназия-347 чел..; МКОУ СОШ №5-147 чел.; МКОУ Лицей -299 чел.; МКУ Эдельвейс-18 чел.; МКУ Ровесник- 154 чел.; МКУ ЦДОД-135 чел.; ДЮСШ - 120 чел.  Оплата пройдет в 3 квартале 2023года
</t>
  </si>
  <si>
    <t>Источники финансирования</t>
  </si>
  <si>
    <t xml:space="preserve">Приобретение:                                                                          МКДОУ № 1: игрушки, канц. принадлежности-97,10 тыс.руб;           МКДОУ № 2: ноутбук-47,6 тыс. руб.;                                           МКДОУ № 3: метод литература-1,2 тыс.руб.;                               МКДОУ № 4: телевизоры, кронштейны, детская мебель, метод литература-121 тыс.руб.;                                                        МКДОУ№ 5: ноутбук, принтер-50 тыс.руб;                             МКДОУ№ 6: ноутбук, канц. товары-59,5 тыс.руб.;                       МКДОУ №9: коврик массажный 1,7 тыс. руб;                            МКДОУ №11: канц. тов 2,0 тыс. руб; </t>
  </si>
  <si>
    <t>Выполнение предписаний надзорных органов и приведение зданий в соответствие с требованиями, предъявляемыми к безопасности в процессе эксплуатации (приведение в соответствие с требованиями к антитеррористической защищенности объектов (территорий) в муниципальных образовательных организациях города Вятские Поляны.</t>
  </si>
  <si>
    <t>МКДОУ № 4 - 440,0 тыс. руб на (антитеррор) Оборудование объекта (территории) системой экстренного оповещения лиц, находящихся на объекте (территории), о потенциальной угрозе возникновения или о возникновении чрезвычайной ситуации. МКДОУ № 10 - 286,5 тыс. руб на (антитеррор) оснащение объекта (территории) системой наружного освещения.</t>
  </si>
  <si>
    <r>
      <rPr>
        <b/>
        <sz val="12"/>
        <rFont val="Times New Roman"/>
        <family val="1"/>
        <charset val="204"/>
      </rPr>
      <t>МКОУ гимназия - (177,617т.р.)</t>
    </r>
    <r>
      <rPr>
        <sz val="12"/>
        <rFont val="Times New Roman"/>
        <family val="1"/>
        <charset val="204"/>
      </rPr>
      <t xml:space="preserve">программное обеспечение; пульт д/презинтаций;запчасти к оргтехнике, тонер. канцтовары, бумага для организации ГИА, ВПР, твердые обложки для аттестатов; аттестаты и приложения к ним;организация поездок учащихся на олимпиады.             </t>
    </r>
    <r>
      <rPr>
        <b/>
        <sz val="12"/>
        <rFont val="Times New Roman"/>
        <family val="1"/>
        <charset val="204"/>
      </rPr>
      <t>МКОУ СОШ № 5 -  (191,426т.р.)</t>
    </r>
    <r>
      <rPr>
        <sz val="12"/>
        <rFont val="Times New Roman"/>
        <family val="1"/>
        <charset val="204"/>
      </rPr>
      <t xml:space="preserve"> стол, стул ученичесий,школьные скамейки д/спортзала, учебники; канцелярские товары, бумага для организации ГИА, ВПР;программное обеспечение; запчасти к оргтехнике, тонер.                        </t>
    </r>
    <r>
      <rPr>
        <b/>
        <sz val="12"/>
        <rFont val="Times New Roman"/>
        <family val="1"/>
        <charset val="204"/>
      </rPr>
      <t>МКОУ лицей им. Г. С. Шпагина - (493,264т.р.)</t>
    </r>
    <r>
      <rPr>
        <sz val="12"/>
        <rFont val="Times New Roman"/>
        <family val="1"/>
        <charset val="204"/>
      </rPr>
      <t>подписка на электронные журналы; запчасти к оргтехнике, тонер;мебель;винтовки;пули;программное обеспечение; организация поездок учащихся на олимпиады; твердые обложки для аттестатов; аттестаты и приложения к ним.</t>
    </r>
  </si>
  <si>
    <t>Мероприятия, направленные на выполнение предписаний надзорных органов и приведение зданий в соответствие с требованиями, предъявляемыми к безопасности в процессе эксплуатации в муниципальных общеобразовательных организациях города Вятские Поляны</t>
  </si>
  <si>
    <t>Выплата ежемесячного денежного вознаграждения в размере 5000,00 руб. за классное руководство 110 педагогическим работникам, начисления на выплаты по оплате труда в размере 30,2%</t>
  </si>
  <si>
    <t>Мероприятия, направленные на выполнение предписаний надзорных органов и приведение зданий в соответствие с требованиями, предъявляемыми к безопасности в процессе эксплуатации в муниципальных образовательных организациях города Вятские Поляны</t>
  </si>
  <si>
    <r>
      <t xml:space="preserve"> </t>
    </r>
    <r>
      <rPr>
        <b/>
        <u/>
        <sz val="12"/>
        <rFont val="Times New Roman"/>
        <family val="1"/>
        <charset val="204"/>
      </rPr>
      <t>МКОУ "Лицей с кадетскими классами имени Г.С. Шпагина" - 189,8т.р., в том числе:</t>
    </r>
    <r>
      <rPr>
        <sz val="12"/>
        <rFont val="Times New Roman"/>
        <family val="1"/>
        <charset val="204"/>
      </rPr>
      <t xml:space="preserve"> оснащение въездов на объект воротами 0,335т.р.; оснащение системой видеонаблюдения 2,095т.р.;оснащение системой охранной сигнализации 187,38т.р.;   </t>
    </r>
    <r>
      <rPr>
        <b/>
        <u/>
        <sz val="12"/>
        <rFont val="Times New Roman"/>
        <family val="1"/>
        <charset val="204"/>
      </rPr>
      <t>МКОУ Гимназия</t>
    </r>
    <r>
      <rPr>
        <sz val="12"/>
        <rFont val="Times New Roman"/>
        <family val="1"/>
        <charset val="204"/>
      </rPr>
      <t xml:space="preserve">  - </t>
    </r>
    <r>
      <rPr>
        <b/>
        <u/>
        <sz val="12"/>
        <rFont val="Times New Roman"/>
        <family val="1"/>
        <charset val="204"/>
      </rPr>
      <t>596,0 т.р., в том числе:</t>
    </r>
    <r>
      <rPr>
        <sz val="12"/>
        <rFont val="Times New Roman"/>
        <family val="1"/>
        <charset val="204"/>
      </rPr>
      <t xml:space="preserve">  оснащение системой видеонаблюдения 596,003т.р.;  </t>
    </r>
    <r>
      <rPr>
        <b/>
        <u/>
        <sz val="12"/>
        <rFont val="Times New Roman"/>
        <family val="1"/>
        <charset val="204"/>
      </rPr>
      <t>МКОУ СОШ № 5</t>
    </r>
    <r>
      <rPr>
        <sz val="12"/>
        <rFont val="Times New Roman"/>
        <family val="1"/>
        <charset val="204"/>
      </rPr>
      <t xml:space="preserve"> - </t>
    </r>
    <r>
      <rPr>
        <b/>
        <u/>
        <sz val="12"/>
        <rFont val="Times New Roman"/>
        <family val="1"/>
        <charset val="204"/>
      </rPr>
      <t>72,5 т.р., в том числе:</t>
    </r>
    <r>
      <rPr>
        <sz val="12"/>
        <rFont val="Times New Roman"/>
        <family val="1"/>
        <charset val="204"/>
      </rPr>
      <t xml:space="preserve"> оснащение системой видеонаблюдения 71т.р.;оборудование помещения для охраны с установкой систем видеонаблюдения, охранной сигнализации и средств передачи тревожных сообщений 1,498т.р.;</t>
    </r>
  </si>
  <si>
    <t>Финансовое обеспечение организации и проведения различных мероприятий по  МКУ ДО ДЮЦ Ровесник:  Транспортные расходы: поездка детей на соревнования в г. Киров - 66,2 тыс.р.;  Первенство города по жиму лежа-3,6 тыс.р.; Первенство по мини-футболу среди образовательных учреждений города-3,5 тыс.р.; Всероссийские соревнования "Кожаный мяч"-74,6 тыс.р</t>
  </si>
  <si>
    <t xml:space="preserve">Соловьева М. А.
начальник отдела опеки и попечительства 
Управления образования 
</t>
  </si>
  <si>
    <t xml:space="preserve">Выполнение отдельных государственных полномочий по назначению и выплате еже-месячных денежных выплат на детей-сирот и детей, оставшихся без попечения родителей, находящихся под опекой (попе-учительством), в приемной семье, и по начислению и выплате ежемесячного вознаграждения, причитающегося приемным родителям. 
</t>
  </si>
  <si>
    <t>ведение и обеспечение функционирования системы персонифицированного дополнительного образования детей - 255 детей</t>
  </si>
  <si>
    <t>Ведение и обеспечение функционирования системы персонифицированного дополнительного образования детей с января по июнь 2023 года - 255 детей, методическое и информационное сопровождение поставщиков услуг дополнительного образования</t>
  </si>
  <si>
    <t xml:space="preserve">Приобретение спортивного оборудования, функциональной мебели, учебных изданий, канцелярских принадлежностей, расходы по оборудованию учебных мест для воспитанни-ков, музыкального, интерактивного, проекционного оборудования, компьютеров и другие расходы.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</si>
</sst>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_(* \(#,##0.00\);_(* &quot;-&quot;??_);_(@_)"/>
  </numFmts>
  <fonts count="15" x14ac:knownFonts="1">
    <font>
      <sz val="11"/>
      <color theme="1"/>
      <name val="Calibri"/>
      <family val="2"/>
      <charset val="204"/>
      <scheme val="minor"/>
    </font>
    <font>
      <sz val="10"/>
      <name val="Arial"/>
      <family val="2"/>
      <charset val="204"/>
    </font>
    <font>
      <sz val="9"/>
      <color indexed="81"/>
      <name val="Tahoma"/>
      <family val="2"/>
      <charset val="204"/>
    </font>
    <font>
      <b/>
      <sz val="9"/>
      <color indexed="81"/>
      <name val="Tahoma"/>
      <family val="2"/>
      <charset val="204"/>
    </font>
    <font>
      <sz val="12"/>
      <name val="Times New Roman"/>
      <family val="1"/>
      <charset val="204"/>
    </font>
    <font>
      <sz val="14"/>
      <name val="Times New Roman"/>
      <family val="1"/>
      <charset val="204"/>
    </font>
    <font>
      <b/>
      <sz val="16"/>
      <name val="Times New Roman"/>
      <family val="1"/>
      <charset val="204"/>
    </font>
    <font>
      <b/>
      <sz val="12"/>
      <name val="Times New Roman"/>
      <family val="1"/>
      <charset val="204"/>
    </font>
    <font>
      <sz val="11"/>
      <name val="Times New Roman"/>
      <family val="1"/>
      <charset val="204"/>
    </font>
    <font>
      <b/>
      <u/>
      <sz val="12"/>
      <name val="Times New Roman"/>
      <family val="1"/>
      <charset val="204"/>
    </font>
    <font>
      <sz val="11.5"/>
      <name val="Times New Roman"/>
      <family val="1"/>
      <charset val="204"/>
    </font>
    <font>
      <b/>
      <sz val="11"/>
      <name val="Times New Roman"/>
      <family val="1"/>
      <charset val="204"/>
    </font>
    <font>
      <sz val="11"/>
      <color theme="1"/>
      <name val="Calibri"/>
      <family val="2"/>
      <charset val="204"/>
      <scheme val="minor"/>
    </font>
    <font>
      <sz val="11"/>
      <name val="Calibri"/>
      <family val="2"/>
      <charset val="204"/>
      <scheme val="minor"/>
    </font>
    <font>
      <b/>
      <sz val="11.5"/>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4">
    <xf numFmtId="0" fontId="0" fillId="0" borderId="0"/>
    <xf numFmtId="0" fontId="1" fillId="0" borderId="0"/>
    <xf numFmtId="165" fontId="1" fillId="0" borderId="0" applyFont="0" applyFill="0" applyBorder="0" applyAlignment="0" applyProtection="0"/>
    <xf numFmtId="9" fontId="12" fillId="0" borderId="0" applyFont="0" applyFill="0" applyBorder="0" applyAlignment="0" applyProtection="0"/>
  </cellStyleXfs>
  <cellXfs count="332">
    <xf numFmtId="0" fontId="0" fillId="0" borderId="0" xfId="0"/>
    <xf numFmtId="0" fontId="4" fillId="0" borderId="0" xfId="0" applyFont="1"/>
    <xf numFmtId="0" fontId="4" fillId="0" borderId="0" xfId="0" applyFont="1" applyAlignment="1"/>
    <xf numFmtId="0" fontId="4" fillId="0" borderId="1" xfId="0" applyFont="1" applyBorder="1" applyAlignment="1">
      <alignment vertical="top" wrapText="1"/>
    </xf>
    <xf numFmtId="0" fontId="4" fillId="0" borderId="6" xfId="0" applyFont="1" applyBorder="1" applyAlignment="1">
      <alignment vertical="top" wrapText="1"/>
    </xf>
    <xf numFmtId="0" fontId="4" fillId="0" borderId="0" xfId="0" applyFont="1" applyAlignment="1">
      <alignment vertical="top"/>
    </xf>
    <xf numFmtId="0" fontId="4" fillId="0" borderId="4" xfId="0" applyFont="1" applyBorder="1" applyAlignment="1">
      <alignment vertical="top" wrapText="1"/>
    </xf>
    <xf numFmtId="0" fontId="4" fillId="3" borderId="10" xfId="0" applyFont="1" applyFill="1" applyBorder="1" applyAlignment="1">
      <alignment vertical="top" wrapText="1"/>
    </xf>
    <xf numFmtId="0" fontId="4" fillId="3" borderId="0" xfId="0" applyFont="1" applyFill="1" applyAlignment="1">
      <alignment vertical="top"/>
    </xf>
    <xf numFmtId="0" fontId="4" fillId="3" borderId="4" xfId="0" applyFont="1" applyFill="1" applyBorder="1" applyAlignment="1">
      <alignment vertical="top" wrapText="1"/>
    </xf>
    <xf numFmtId="0" fontId="4" fillId="3" borderId="0" xfId="0" applyFont="1" applyFill="1"/>
    <xf numFmtId="0" fontId="7" fillId="4" borderId="0" xfId="0" applyFont="1" applyFill="1" applyAlignment="1">
      <alignment vertical="top"/>
    </xf>
    <xf numFmtId="0" fontId="7" fillId="4" borderId="0" xfId="0" applyFont="1" applyFill="1"/>
    <xf numFmtId="0" fontId="4" fillId="0" borderId="0" xfId="0" applyFont="1" applyBorder="1"/>
    <xf numFmtId="0" fontId="4" fillId="4" borderId="0" xfId="0" applyFont="1" applyFill="1" applyAlignment="1">
      <alignment vertical="top"/>
    </xf>
    <xf numFmtId="0" fontId="4" fillId="4" borderId="0" xfId="0" applyFont="1" applyFill="1"/>
    <xf numFmtId="0" fontId="4" fillId="4" borderId="10" xfId="0" applyFont="1" applyFill="1" applyBorder="1" applyAlignment="1">
      <alignment vertical="top" wrapText="1"/>
    </xf>
    <xf numFmtId="0" fontId="4" fillId="4" borderId="4" xfId="0" applyFont="1" applyFill="1" applyBorder="1" applyAlignment="1">
      <alignment vertical="top" wrapText="1"/>
    </xf>
    <xf numFmtId="0" fontId="4" fillId="5" borderId="10" xfId="0" applyFont="1" applyFill="1" applyBorder="1" applyAlignment="1">
      <alignment vertical="top" wrapText="1"/>
    </xf>
    <xf numFmtId="0" fontId="4" fillId="5" borderId="0" xfId="0" applyFont="1" applyFill="1" applyAlignment="1">
      <alignment vertical="top"/>
    </xf>
    <xf numFmtId="0" fontId="4" fillId="5" borderId="4" xfId="0" applyFont="1" applyFill="1" applyBorder="1" applyAlignment="1">
      <alignment vertical="top" wrapText="1"/>
    </xf>
    <xf numFmtId="0" fontId="4" fillId="5" borderId="0" xfId="0" applyFont="1" applyFill="1"/>
    <xf numFmtId="164" fontId="4" fillId="3" borderId="0" xfId="0" applyNumberFormat="1" applyFont="1" applyFill="1"/>
    <xf numFmtId="164" fontId="4" fillId="3" borderId="0" xfId="0" applyNumberFormat="1" applyFont="1" applyFill="1" applyAlignment="1">
      <alignment vertical="top"/>
    </xf>
    <xf numFmtId="0" fontId="4" fillId="0" borderId="10" xfId="0" applyFont="1" applyBorder="1" applyAlignment="1">
      <alignment vertical="top" wrapText="1"/>
    </xf>
    <xf numFmtId="0" fontId="7" fillId="4" borderId="10" xfId="0" applyFont="1" applyFill="1" applyBorder="1" applyAlignment="1">
      <alignment vertical="top" wrapText="1"/>
    </xf>
    <xf numFmtId="0" fontId="7" fillId="4" borderId="4" xfId="0" applyFont="1" applyFill="1" applyBorder="1" applyAlignment="1">
      <alignment vertical="top" wrapText="1"/>
    </xf>
    <xf numFmtId="0" fontId="7" fillId="5" borderId="10" xfId="0" applyFont="1" applyFill="1" applyBorder="1" applyAlignment="1">
      <alignment vertical="top" wrapText="1"/>
    </xf>
    <xf numFmtId="0" fontId="7" fillId="5" borderId="0" xfId="0" applyFont="1" applyFill="1" applyAlignment="1">
      <alignment vertical="top"/>
    </xf>
    <xf numFmtId="0" fontId="7" fillId="5" borderId="4" xfId="0" applyFont="1" applyFill="1" applyBorder="1" applyAlignment="1">
      <alignment vertical="top" wrapText="1"/>
    </xf>
    <xf numFmtId="0" fontId="7" fillId="5" borderId="0" xfId="0" applyFont="1" applyFill="1"/>
    <xf numFmtId="164" fontId="4" fillId="0" borderId="0" xfId="0" applyNumberFormat="1" applyFont="1" applyBorder="1"/>
    <xf numFmtId="164" fontId="4" fillId="0" borderId="0" xfId="0" applyNumberFormat="1" applyFont="1"/>
    <xf numFmtId="164" fontId="4" fillId="0" borderId="0" xfId="0" applyNumberFormat="1" applyFont="1" applyBorder="1" applyAlignment="1">
      <alignment vertical="top"/>
    </xf>
    <xf numFmtId="164" fontId="4" fillId="0" borderId="0" xfId="0" applyNumberFormat="1" applyFont="1" applyAlignment="1">
      <alignment vertical="top"/>
    </xf>
    <xf numFmtId="164" fontId="4" fillId="0" borderId="0" xfId="0" applyNumberFormat="1" applyFont="1" applyAlignment="1">
      <alignment vertical="center"/>
    </xf>
    <xf numFmtId="164" fontId="4" fillId="3" borderId="0" xfId="0" applyNumberFormat="1" applyFont="1" applyFill="1" applyBorder="1" applyAlignment="1">
      <alignment vertical="top"/>
    </xf>
    <xf numFmtId="164" fontId="4" fillId="3" borderId="0" xfId="0" applyNumberFormat="1" applyFont="1" applyFill="1" applyBorder="1"/>
    <xf numFmtId="164" fontId="4" fillId="4" borderId="0" xfId="0" applyNumberFormat="1" applyFont="1" applyFill="1" applyAlignment="1">
      <alignment vertical="top"/>
    </xf>
    <xf numFmtId="164" fontId="4" fillId="4" borderId="0" xfId="0" applyNumberFormat="1" applyFont="1" applyFill="1" applyBorder="1"/>
    <xf numFmtId="164" fontId="4" fillId="4" borderId="0" xfId="0" applyNumberFormat="1" applyFont="1" applyFill="1"/>
    <xf numFmtId="164" fontId="4" fillId="5" borderId="0" xfId="0" applyNumberFormat="1" applyFont="1" applyFill="1" applyBorder="1" applyAlignment="1">
      <alignment vertical="top"/>
    </xf>
    <xf numFmtId="164" fontId="4" fillId="5" borderId="0" xfId="0" applyNumberFormat="1" applyFont="1" applyFill="1" applyAlignment="1">
      <alignment vertical="top"/>
    </xf>
    <xf numFmtId="164" fontId="4" fillId="5" borderId="0" xfId="0" applyNumberFormat="1" applyFont="1" applyFill="1" applyBorder="1"/>
    <xf numFmtId="164" fontId="4" fillId="5" borderId="0" xfId="0" applyNumberFormat="1" applyFont="1" applyFill="1"/>
    <xf numFmtId="164" fontId="7" fillId="4" borderId="0" xfId="0" applyNumberFormat="1" applyFont="1" applyFill="1" applyBorder="1" applyAlignment="1">
      <alignment vertical="top"/>
    </xf>
    <xf numFmtId="164" fontId="7" fillId="4" borderId="0" xfId="0" applyNumberFormat="1" applyFont="1" applyFill="1" applyAlignment="1">
      <alignment vertical="top"/>
    </xf>
    <xf numFmtId="164" fontId="7" fillId="4" borderId="0" xfId="0" applyNumberFormat="1" applyFont="1" applyFill="1" applyBorder="1"/>
    <xf numFmtId="164" fontId="7" fillId="4" borderId="0" xfId="0" applyNumberFormat="1" applyFont="1" applyFill="1"/>
    <xf numFmtId="164" fontId="7" fillId="5" borderId="0" xfId="0" applyNumberFormat="1" applyFont="1" applyFill="1" applyBorder="1" applyAlignment="1">
      <alignment vertical="top"/>
    </xf>
    <xf numFmtId="164" fontId="7" fillId="5" borderId="0" xfId="0" applyNumberFormat="1" applyFont="1" applyFill="1" applyAlignment="1">
      <alignment vertical="top"/>
    </xf>
    <xf numFmtId="164" fontId="7" fillId="5" borderId="0" xfId="0" applyNumberFormat="1" applyFont="1" applyFill="1" applyBorder="1"/>
    <xf numFmtId="164" fontId="7" fillId="5" borderId="0" xfId="0" applyNumberFormat="1" applyFont="1" applyFill="1"/>
    <xf numFmtId="164" fontId="4" fillId="0" borderId="0" xfId="0" applyNumberFormat="1" applyFont="1" applyAlignment="1"/>
    <xf numFmtId="164" fontId="4" fillId="0" borderId="1" xfId="0" applyNumberFormat="1" applyFont="1" applyBorder="1" applyAlignment="1">
      <alignment vertical="top" wrapText="1"/>
    </xf>
    <xf numFmtId="164" fontId="4" fillId="3" borderId="1" xfId="0" applyNumberFormat="1" applyFont="1" applyFill="1" applyBorder="1" applyAlignment="1">
      <alignment vertical="top" wrapText="1"/>
    </xf>
    <xf numFmtId="164" fontId="4" fillId="4" borderId="1" xfId="0" applyNumberFormat="1" applyFont="1" applyFill="1" applyBorder="1" applyAlignment="1">
      <alignment vertical="top" wrapText="1"/>
    </xf>
    <xf numFmtId="164" fontId="4" fillId="5" borderId="6"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164" fontId="7" fillId="4" borderId="1" xfId="0" applyNumberFormat="1" applyFont="1" applyFill="1" applyBorder="1" applyAlignment="1">
      <alignment vertical="top" wrapText="1"/>
    </xf>
    <xf numFmtId="164" fontId="7" fillId="5" borderId="1" xfId="0" applyNumberFormat="1" applyFont="1" applyFill="1" applyBorder="1" applyAlignment="1">
      <alignment vertical="top" wrapText="1"/>
    </xf>
    <xf numFmtId="0" fontId="7" fillId="3" borderId="10" xfId="0" applyFont="1" applyFill="1" applyBorder="1" applyAlignment="1">
      <alignment vertical="top" wrapText="1"/>
    </xf>
    <xf numFmtId="164" fontId="7" fillId="3" borderId="1" xfId="0" applyNumberFormat="1" applyFont="1" applyFill="1" applyBorder="1" applyAlignment="1">
      <alignment vertical="top" wrapText="1"/>
    </xf>
    <xf numFmtId="0" fontId="7" fillId="3" borderId="4" xfId="0" applyFont="1" applyFill="1" applyBorder="1" applyAlignment="1">
      <alignment vertical="top" wrapText="1"/>
    </xf>
    <xf numFmtId="4" fontId="4" fillId="5" borderId="0" xfId="0" applyNumberFormat="1" applyFont="1" applyFill="1" applyBorder="1" applyAlignment="1">
      <alignment vertical="top"/>
    </xf>
    <xf numFmtId="4" fontId="4" fillId="5" borderId="0" xfId="0" applyNumberFormat="1" applyFont="1" applyFill="1" applyAlignment="1">
      <alignment horizontal="center" vertical="top"/>
    </xf>
    <xf numFmtId="4" fontId="4" fillId="5" borderId="0" xfId="0" applyNumberFormat="1" applyFont="1" applyFill="1" applyAlignment="1">
      <alignment vertical="top"/>
    </xf>
    <xf numFmtId="4" fontId="4" fillId="5" borderId="0" xfId="0" applyNumberFormat="1" applyFont="1" applyFill="1" applyBorder="1"/>
    <xf numFmtId="4" fontId="4" fillId="5" borderId="0" xfId="0" applyNumberFormat="1" applyFont="1" applyFill="1"/>
    <xf numFmtId="164" fontId="4" fillId="0" borderId="0" xfId="0" applyNumberFormat="1" applyFont="1" applyBorder="1" applyAlignment="1">
      <alignment vertical="center"/>
    </xf>
    <xf numFmtId="164" fontId="4" fillId="4" borderId="0" xfId="0" applyNumberFormat="1" applyFont="1" applyFill="1" applyBorder="1" applyAlignment="1">
      <alignment vertical="top"/>
    </xf>
    <xf numFmtId="164" fontId="4" fillId="0" borderId="6" xfId="0" applyNumberFormat="1" applyFont="1" applyBorder="1" applyAlignment="1">
      <alignment horizontal="right" vertical="top" wrapText="1"/>
    </xf>
    <xf numFmtId="164" fontId="4" fillId="0" borderId="1" xfId="0" applyNumberFormat="1" applyFont="1" applyBorder="1" applyAlignment="1">
      <alignment horizontal="right" vertical="top" wrapText="1"/>
    </xf>
    <xf numFmtId="4" fontId="4" fillId="4" borderId="0" xfId="0" applyNumberFormat="1" applyFont="1" applyFill="1" applyBorder="1" applyAlignment="1">
      <alignment vertical="top"/>
    </xf>
    <xf numFmtId="4" fontId="4" fillId="4" borderId="0" xfId="0" applyNumberFormat="1" applyFont="1" applyFill="1" applyAlignment="1">
      <alignment vertical="top"/>
    </xf>
    <xf numFmtId="4" fontId="4" fillId="4" borderId="0" xfId="0" applyNumberFormat="1" applyFont="1" applyFill="1" applyBorder="1"/>
    <xf numFmtId="164" fontId="8" fillId="0" borderId="0" xfId="0" applyNumberFormat="1" applyFont="1" applyAlignment="1">
      <alignment horizontal="center" vertical="top" wrapText="1"/>
    </xf>
    <xf numFmtId="164" fontId="4" fillId="5" borderId="0" xfId="0" applyNumberFormat="1" applyFont="1" applyFill="1" applyAlignment="1">
      <alignment horizontal="center" vertical="top"/>
    </xf>
    <xf numFmtId="4" fontId="4" fillId="5" borderId="6" xfId="0" applyNumberFormat="1" applyFont="1" applyFill="1" applyBorder="1" applyAlignment="1">
      <alignment horizontal="right" vertical="top" wrapText="1"/>
    </xf>
    <xf numFmtId="164" fontId="4" fillId="4" borderId="0" xfId="0" applyNumberFormat="1" applyFont="1" applyFill="1" applyBorder="1" applyAlignment="1"/>
    <xf numFmtId="164" fontId="7" fillId="4" borderId="0" xfId="0" applyNumberFormat="1" applyFont="1" applyFill="1" applyAlignment="1"/>
    <xf numFmtId="164" fontId="4" fillId="4" borderId="0" xfId="0" applyNumberFormat="1" applyFont="1" applyFill="1" applyAlignment="1"/>
    <xf numFmtId="164" fontId="4" fillId="0" borderId="0" xfId="0" applyNumberFormat="1" applyFont="1" applyFill="1"/>
    <xf numFmtId="164" fontId="7" fillId="3" borderId="0" xfId="0" applyNumberFormat="1" applyFont="1" applyFill="1" applyBorder="1" applyAlignment="1">
      <alignment vertical="top"/>
    </xf>
    <xf numFmtId="164" fontId="7" fillId="3" borderId="0" xfId="0" applyNumberFormat="1" applyFont="1" applyFill="1" applyAlignment="1">
      <alignment vertical="top"/>
    </xf>
    <xf numFmtId="0" fontId="7" fillId="3" borderId="0" xfId="0" applyFont="1" applyFill="1" applyAlignment="1">
      <alignment vertical="top"/>
    </xf>
    <xf numFmtId="164" fontId="7" fillId="3" borderId="0" xfId="0" applyNumberFormat="1" applyFont="1" applyFill="1" applyBorder="1" applyAlignment="1">
      <alignment vertical="center"/>
    </xf>
    <xf numFmtId="0" fontId="7" fillId="3" borderId="0" xfId="0" applyFont="1" applyFill="1"/>
    <xf numFmtId="164" fontId="7" fillId="3" borderId="0" xfId="0" applyNumberFormat="1" applyFont="1" applyFill="1" applyBorder="1"/>
    <xf numFmtId="164" fontId="7" fillId="3" borderId="0" xfId="0" applyNumberFormat="1" applyFont="1" applyFill="1"/>
    <xf numFmtId="49" fontId="4" fillId="0" borderId="8" xfId="0" applyNumberFormat="1" applyFont="1" applyBorder="1" applyAlignment="1">
      <alignment vertical="top"/>
    </xf>
    <xf numFmtId="164" fontId="4" fillId="4" borderId="1" xfId="0" applyNumberFormat="1" applyFont="1" applyFill="1" applyBorder="1" applyAlignment="1">
      <alignment horizontal="right" vertical="top" wrapText="1"/>
    </xf>
    <xf numFmtId="164" fontId="4" fillId="0" borderId="6" xfId="0" applyNumberFormat="1" applyFont="1" applyBorder="1" applyAlignment="1">
      <alignment vertical="top" wrapText="1"/>
    </xf>
    <xf numFmtId="164" fontId="4" fillId="0" borderId="9" xfId="0" applyNumberFormat="1" applyFont="1" applyBorder="1" applyAlignment="1">
      <alignment vertical="top" wrapText="1"/>
    </xf>
    <xf numFmtId="164" fontId="4" fillId="0" borderId="5" xfId="0" applyNumberFormat="1" applyFont="1" applyBorder="1" applyAlignment="1">
      <alignment vertical="top" wrapText="1"/>
    </xf>
    <xf numFmtId="164" fontId="4" fillId="3" borderId="11" xfId="0" applyNumberFormat="1" applyFont="1" applyFill="1" applyBorder="1" applyAlignment="1">
      <alignment vertical="top" wrapText="1"/>
    </xf>
    <xf numFmtId="164" fontId="4" fillId="3" borderId="9" xfId="0" applyNumberFormat="1" applyFont="1" applyFill="1" applyBorder="1" applyAlignment="1">
      <alignment vertical="top" wrapText="1"/>
    </xf>
    <xf numFmtId="164" fontId="4" fillId="3" borderId="5" xfId="0" applyNumberFormat="1" applyFont="1" applyFill="1" applyBorder="1" applyAlignment="1">
      <alignment vertical="top" wrapText="1"/>
    </xf>
    <xf numFmtId="164" fontId="4" fillId="4" borderId="11" xfId="0" applyNumberFormat="1" applyFont="1" applyFill="1" applyBorder="1" applyAlignment="1">
      <alignment vertical="top" wrapText="1"/>
    </xf>
    <xf numFmtId="164" fontId="4" fillId="4" borderId="9" xfId="0" applyNumberFormat="1" applyFont="1" applyFill="1" applyBorder="1" applyAlignment="1">
      <alignment vertical="top" wrapText="1"/>
    </xf>
    <xf numFmtId="164" fontId="4" fillId="4" borderId="5" xfId="0" applyNumberFormat="1" applyFont="1" applyFill="1" applyBorder="1" applyAlignment="1">
      <alignment vertical="top" wrapText="1"/>
    </xf>
    <xf numFmtId="164" fontId="4" fillId="0" borderId="8" xfId="0" applyNumberFormat="1" applyFont="1" applyBorder="1" applyAlignment="1">
      <alignment horizontal="right" vertical="top" wrapText="1"/>
    </xf>
    <xf numFmtId="164" fontId="4" fillId="0" borderId="7" xfId="0" applyNumberFormat="1" applyFont="1" applyBorder="1" applyAlignment="1">
      <alignment horizontal="right" vertical="top" wrapText="1"/>
    </xf>
    <xf numFmtId="164" fontId="4" fillId="5" borderId="8" xfId="0" applyNumberFormat="1" applyFont="1" applyFill="1" applyBorder="1" applyAlignment="1">
      <alignment horizontal="right" vertical="top" wrapText="1"/>
    </xf>
    <xf numFmtId="164" fontId="4" fillId="5" borderId="7" xfId="0" applyNumberFormat="1" applyFont="1" applyFill="1" applyBorder="1" applyAlignment="1">
      <alignment horizontal="right" vertical="top" wrapText="1"/>
    </xf>
    <xf numFmtId="164" fontId="7" fillId="5" borderId="11" xfId="0" applyNumberFormat="1" applyFont="1" applyFill="1" applyBorder="1" applyAlignment="1">
      <alignment vertical="top" wrapText="1"/>
    </xf>
    <xf numFmtId="164" fontId="4" fillId="5" borderId="9" xfId="2" applyNumberFormat="1" applyFont="1" applyFill="1" applyBorder="1" applyAlignment="1">
      <alignment horizontal="right" vertical="top" wrapText="1"/>
    </xf>
    <xf numFmtId="164" fontId="4" fillId="5" borderId="5" xfId="0" applyNumberFormat="1" applyFont="1" applyFill="1" applyBorder="1" applyAlignment="1">
      <alignment vertical="top" wrapText="1"/>
    </xf>
    <xf numFmtId="4" fontId="4" fillId="5" borderId="8" xfId="0" applyNumberFormat="1" applyFont="1" applyFill="1" applyBorder="1" applyAlignment="1">
      <alignment horizontal="right" vertical="top" wrapText="1"/>
    </xf>
    <xf numFmtId="4" fontId="4" fillId="5" borderId="7" xfId="0" applyNumberFormat="1" applyFont="1" applyFill="1" applyBorder="1" applyAlignment="1">
      <alignment horizontal="right" vertical="top" wrapText="1"/>
    </xf>
    <xf numFmtId="164" fontId="7" fillId="4" borderId="11" xfId="0" applyNumberFormat="1" applyFont="1" applyFill="1" applyBorder="1" applyAlignment="1">
      <alignment vertical="top" wrapText="1"/>
    </xf>
    <xf numFmtId="164" fontId="7" fillId="4" borderId="9" xfId="0" applyNumberFormat="1" applyFont="1" applyFill="1" applyBorder="1" applyAlignment="1">
      <alignment vertical="top" wrapText="1"/>
    </xf>
    <xf numFmtId="164" fontId="7" fillId="4" borderId="5" xfId="0" applyNumberFormat="1" applyFont="1" applyFill="1" applyBorder="1" applyAlignment="1">
      <alignment vertical="top" wrapText="1"/>
    </xf>
    <xf numFmtId="164" fontId="4" fillId="0" borderId="11" xfId="0" applyNumberFormat="1" applyFont="1" applyBorder="1" applyAlignment="1">
      <alignment vertical="top" wrapText="1"/>
    </xf>
    <xf numFmtId="164" fontId="4" fillId="5" borderId="11" xfId="0" applyNumberFormat="1" applyFont="1" applyFill="1" applyBorder="1" applyAlignment="1">
      <alignment vertical="top" wrapText="1"/>
    </xf>
    <xf numFmtId="164" fontId="4" fillId="5" borderId="9" xfId="0" applyNumberFormat="1" applyFont="1" applyFill="1" applyBorder="1" applyAlignment="1">
      <alignment vertical="top" wrapText="1"/>
    </xf>
    <xf numFmtId="164" fontId="7" fillId="5" borderId="9" xfId="0" applyNumberFormat="1" applyFont="1" applyFill="1" applyBorder="1" applyAlignment="1">
      <alignment vertical="top" wrapText="1"/>
    </xf>
    <xf numFmtId="164" fontId="7" fillId="5" borderId="5" xfId="0" applyNumberFormat="1" applyFont="1" applyFill="1" applyBorder="1" applyAlignment="1">
      <alignment vertical="top" wrapText="1"/>
    </xf>
    <xf numFmtId="164" fontId="7" fillId="3" borderId="11" xfId="0" applyNumberFormat="1" applyFont="1" applyFill="1" applyBorder="1" applyAlignment="1">
      <alignment vertical="top" wrapText="1"/>
    </xf>
    <xf numFmtId="164" fontId="7" fillId="3" borderId="9" xfId="0" applyNumberFormat="1" applyFont="1" applyFill="1" applyBorder="1" applyAlignment="1">
      <alignment vertical="top" wrapText="1"/>
    </xf>
    <xf numFmtId="164" fontId="7" fillId="3" borderId="5" xfId="0" applyNumberFormat="1" applyFont="1" applyFill="1" applyBorder="1" applyAlignment="1">
      <alignment vertical="top" wrapText="1"/>
    </xf>
    <xf numFmtId="164" fontId="4" fillId="0" borderId="8" xfId="0" applyNumberFormat="1" applyFont="1" applyBorder="1" applyAlignment="1">
      <alignment vertical="top" wrapText="1"/>
    </xf>
    <xf numFmtId="164" fontId="4" fillId="0" borderId="7" xfId="0" applyNumberFormat="1" applyFont="1" applyBorder="1" applyAlignment="1">
      <alignment vertical="top" wrapText="1"/>
    </xf>
    <xf numFmtId="164" fontId="4" fillId="4" borderId="9" xfId="0" applyNumberFormat="1" applyFont="1" applyFill="1" applyBorder="1" applyAlignment="1">
      <alignment horizontal="right" vertical="top" wrapText="1"/>
    </xf>
    <xf numFmtId="0" fontId="4" fillId="0" borderId="0" xfId="0" applyFont="1" applyBorder="1" applyAlignment="1">
      <alignment horizontal="center" vertical="top" wrapText="1"/>
    </xf>
    <xf numFmtId="0" fontId="4" fillId="0" borderId="0" xfId="0" applyFont="1" applyFill="1" applyBorder="1" applyAlignment="1">
      <alignment horizontal="center" vertical="top"/>
    </xf>
    <xf numFmtId="0" fontId="4" fillId="3" borderId="0" xfId="0" applyFont="1" applyFill="1" applyBorder="1" applyAlignment="1">
      <alignment horizontal="center" vertical="top"/>
    </xf>
    <xf numFmtId="0" fontId="4" fillId="4" borderId="0" xfId="0" applyFont="1" applyFill="1" applyBorder="1" applyAlignment="1">
      <alignment horizontal="center" vertical="top"/>
    </xf>
    <xf numFmtId="0" fontId="4" fillId="0" borderId="0" xfId="0" applyFont="1" applyFill="1" applyBorder="1" applyAlignment="1">
      <alignment horizontal="center" vertical="top" wrapText="1"/>
    </xf>
    <xf numFmtId="0" fontId="8" fillId="5" borderId="0" xfId="0" applyFont="1" applyFill="1" applyBorder="1" applyAlignment="1">
      <alignment horizontal="center" vertical="top" wrapText="1"/>
    </xf>
    <xf numFmtId="0" fontId="4" fillId="5" borderId="0" xfId="0" applyFont="1" applyFill="1" applyBorder="1" applyAlignment="1">
      <alignment horizontal="center" vertical="top" wrapText="1"/>
    </xf>
    <xf numFmtId="0" fontId="5" fillId="5" borderId="0" xfId="0" applyFont="1" applyFill="1" applyBorder="1" applyAlignment="1">
      <alignment horizontal="center" vertical="top" wrapText="1"/>
    </xf>
    <xf numFmtId="0" fontId="4" fillId="5" borderId="0" xfId="0" applyFont="1" applyFill="1" applyBorder="1" applyAlignment="1">
      <alignment horizontal="left" vertical="top" wrapText="1"/>
    </xf>
    <xf numFmtId="0" fontId="4" fillId="5" borderId="0" xfId="0" applyFont="1" applyFill="1" applyBorder="1" applyAlignment="1">
      <alignment horizontal="left" vertical="top"/>
    </xf>
    <xf numFmtId="0" fontId="4" fillId="5" borderId="0" xfId="0" applyFont="1" applyFill="1" applyBorder="1" applyAlignment="1">
      <alignment horizontal="center" vertical="top"/>
    </xf>
    <xf numFmtId="0" fontId="7" fillId="4" borderId="0" xfId="0" applyFont="1" applyFill="1" applyBorder="1" applyAlignment="1">
      <alignment horizontal="center" vertical="top"/>
    </xf>
    <xf numFmtId="0" fontId="8" fillId="0" borderId="0" xfId="0" applyFont="1" applyBorder="1" applyAlignment="1">
      <alignment horizontal="center" vertical="top" wrapText="1"/>
    </xf>
    <xf numFmtId="0" fontId="7" fillId="4" borderId="0" xfId="0" applyFont="1" applyFill="1" applyBorder="1" applyAlignment="1">
      <alignment horizontal="center" vertical="top" wrapText="1"/>
    </xf>
    <xf numFmtId="0" fontId="4" fillId="0" borderId="0" xfId="0" applyFont="1" applyBorder="1" applyAlignment="1">
      <alignment horizontal="center" vertical="top"/>
    </xf>
    <xf numFmtId="0" fontId="7" fillId="2" borderId="0" xfId="0" applyFont="1" applyFill="1" applyBorder="1" applyAlignment="1">
      <alignment horizontal="center" vertical="top" wrapText="1"/>
    </xf>
    <xf numFmtId="0" fontId="7" fillId="2" borderId="0" xfId="0" applyFont="1" applyFill="1" applyBorder="1" applyAlignment="1">
      <alignment horizontal="center" vertical="top"/>
    </xf>
    <xf numFmtId="0" fontId="7" fillId="3" borderId="0" xfId="0" applyFont="1" applyFill="1" applyBorder="1" applyAlignment="1">
      <alignment horizontal="center" vertical="top" wrapText="1"/>
    </xf>
    <xf numFmtId="0" fontId="7" fillId="3" borderId="0" xfId="0" applyFont="1" applyFill="1" applyBorder="1" applyAlignment="1">
      <alignment horizontal="center" vertical="top"/>
    </xf>
    <xf numFmtId="0" fontId="4" fillId="4" borderId="0" xfId="0" applyFont="1" applyFill="1" applyBorder="1" applyAlignment="1">
      <alignment horizontal="center" vertical="top" wrapText="1"/>
    </xf>
    <xf numFmtId="0" fontId="4" fillId="5" borderId="3" xfId="1" applyFont="1" applyFill="1" applyBorder="1" applyAlignment="1">
      <alignment wrapText="1"/>
    </xf>
    <xf numFmtId="0" fontId="4" fillId="5" borderId="0" xfId="1" applyFont="1" applyFill="1" applyBorder="1"/>
    <xf numFmtId="0" fontId="4" fillId="5" borderId="0" xfId="1" applyFont="1" applyFill="1" applyBorder="1" applyAlignment="1"/>
    <xf numFmtId="0" fontId="4" fillId="5" borderId="12" xfId="1" applyFont="1" applyFill="1" applyBorder="1" applyAlignment="1"/>
    <xf numFmtId="49" fontId="4" fillId="5" borderId="0" xfId="1" applyNumberFormat="1" applyFont="1" applyFill="1" applyBorder="1" applyAlignment="1"/>
    <xf numFmtId="4" fontId="4" fillId="5" borderId="0" xfId="1" applyNumberFormat="1" applyFont="1" applyFill="1" applyBorder="1" applyAlignment="1"/>
    <xf numFmtId="9" fontId="4" fillId="5" borderId="6" xfId="3" applyFont="1" applyFill="1" applyBorder="1" applyAlignment="1">
      <alignment horizontal="right" vertical="top" wrapText="1"/>
    </xf>
    <xf numFmtId="0" fontId="4" fillId="6" borderId="10" xfId="0" applyFont="1" applyFill="1" applyBorder="1" applyAlignment="1">
      <alignment vertical="top" wrapText="1"/>
    </xf>
    <xf numFmtId="164" fontId="4" fillId="6" borderId="6" xfId="0" applyNumberFormat="1" applyFont="1" applyFill="1" applyBorder="1" applyAlignment="1">
      <alignment horizontal="right" vertical="top" wrapText="1"/>
    </xf>
    <xf numFmtId="9" fontId="4" fillId="6" borderId="6" xfId="3" applyFont="1" applyFill="1" applyBorder="1" applyAlignment="1">
      <alignment horizontal="right" vertical="top" wrapText="1"/>
    </xf>
    <xf numFmtId="164" fontId="4" fillId="0" borderId="6" xfId="0" applyNumberFormat="1" applyFont="1" applyFill="1" applyBorder="1" applyAlignment="1">
      <alignment horizontal="right" vertical="top" wrapText="1"/>
    </xf>
    <xf numFmtId="164" fontId="4" fillId="0" borderId="0" xfId="0" applyNumberFormat="1" applyFont="1" applyFill="1" applyBorder="1" applyAlignment="1">
      <alignment vertical="top"/>
    </xf>
    <xf numFmtId="164" fontId="4" fillId="0" borderId="0" xfId="0" applyNumberFormat="1" applyFont="1" applyFill="1" applyAlignment="1">
      <alignment vertical="top"/>
    </xf>
    <xf numFmtId="0" fontId="4" fillId="0" borderId="0" xfId="0" applyFont="1" applyFill="1" applyAlignment="1">
      <alignment vertical="top"/>
    </xf>
    <xf numFmtId="164" fontId="4" fillId="0" borderId="8" xfId="0" applyNumberFormat="1" applyFont="1" applyFill="1" applyBorder="1" applyAlignment="1">
      <alignment horizontal="right" vertical="top" wrapText="1"/>
    </xf>
    <xf numFmtId="164" fontId="4" fillId="0" borderId="0" xfId="0" applyNumberFormat="1" applyFont="1" applyFill="1" applyBorder="1"/>
    <xf numFmtId="0" fontId="4" fillId="0" borderId="0" xfId="0" applyFont="1" applyFill="1"/>
    <xf numFmtId="164" fontId="4" fillId="0" borderId="7" xfId="0" applyNumberFormat="1" applyFont="1" applyFill="1" applyBorder="1" applyAlignment="1">
      <alignment horizontal="right" vertical="top" wrapText="1"/>
    </xf>
    <xf numFmtId="164" fontId="4" fillId="2" borderId="0" xfId="0" applyNumberFormat="1" applyFont="1" applyFill="1"/>
    <xf numFmtId="164" fontId="4" fillId="0" borderId="1" xfId="0" applyNumberFormat="1" applyFont="1" applyFill="1" applyBorder="1" applyAlignment="1">
      <alignment horizontal="right" vertical="top" wrapText="1"/>
    </xf>
    <xf numFmtId="0" fontId="4" fillId="0" borderId="10" xfId="0" applyFont="1" applyFill="1" applyBorder="1" applyAlignment="1">
      <alignment vertical="top" wrapText="1"/>
    </xf>
    <xf numFmtId="0" fontId="4" fillId="0" borderId="4" xfId="0" applyFont="1" applyFill="1" applyBorder="1" applyAlignment="1">
      <alignment vertical="top" wrapText="1"/>
    </xf>
    <xf numFmtId="164" fontId="4" fillId="5" borderId="1" xfId="2" applyNumberFormat="1" applyFont="1" applyFill="1" applyBorder="1" applyAlignment="1">
      <alignment horizontal="right" vertical="top" wrapText="1"/>
    </xf>
    <xf numFmtId="164" fontId="4" fillId="5" borderId="1" xfId="0" applyNumberFormat="1" applyFont="1" applyFill="1" applyBorder="1" applyAlignment="1">
      <alignment vertical="top" wrapText="1"/>
    </xf>
    <xf numFmtId="4" fontId="4" fillId="5" borderId="1" xfId="0" applyNumberFormat="1" applyFont="1" applyFill="1" applyBorder="1" applyAlignment="1">
      <alignment horizontal="right" vertical="top" wrapText="1"/>
    </xf>
    <xf numFmtId="164" fontId="7" fillId="3" borderId="6" xfId="0" applyNumberFormat="1" applyFont="1" applyFill="1" applyBorder="1" applyAlignment="1">
      <alignment horizontal="right" vertical="top" wrapText="1"/>
    </xf>
    <xf numFmtId="164" fontId="7" fillId="3" borderId="1" xfId="0" applyNumberFormat="1" applyFont="1" applyFill="1" applyBorder="1" applyAlignment="1">
      <alignment horizontal="right" vertical="top" wrapText="1"/>
    </xf>
    <xf numFmtId="164" fontId="7" fillId="3" borderId="8" xfId="0" applyNumberFormat="1" applyFont="1" applyFill="1" applyBorder="1" applyAlignment="1">
      <alignment horizontal="right" vertical="top" wrapText="1"/>
    </xf>
    <xf numFmtId="164" fontId="4" fillId="3" borderId="0" xfId="0" applyNumberFormat="1" applyFont="1" applyFill="1" applyBorder="1" applyAlignment="1">
      <alignment horizontal="right" vertical="top"/>
    </xf>
    <xf numFmtId="0" fontId="13" fillId="0" borderId="0" xfId="0" applyFont="1"/>
    <xf numFmtId="0" fontId="4" fillId="0" borderId="8" xfId="0" applyFont="1" applyBorder="1" applyAlignment="1">
      <alignment horizontal="center" vertical="top" wrapText="1"/>
    </xf>
    <xf numFmtId="14" fontId="4" fillId="0" borderId="8" xfId="0" applyNumberFormat="1" applyFont="1" applyBorder="1" applyAlignment="1">
      <alignment horizontal="center" vertical="top"/>
    </xf>
    <xf numFmtId="0" fontId="6" fillId="0" borderId="0" xfId="0" applyFont="1" applyAlignment="1">
      <alignment horizontal="center" vertical="center"/>
    </xf>
    <xf numFmtId="0" fontId="5" fillId="0" borderId="0" xfId="0" applyFont="1" applyAlignment="1">
      <alignment horizontal="left"/>
    </xf>
    <xf numFmtId="4" fontId="4" fillId="5" borderId="1" xfId="0" applyNumberFormat="1" applyFont="1" applyFill="1" applyBorder="1" applyAlignment="1">
      <alignment vertical="top" wrapText="1"/>
    </xf>
    <xf numFmtId="4" fontId="7" fillId="3" borderId="1" xfId="0" applyNumberFormat="1" applyFont="1" applyFill="1" applyBorder="1" applyAlignment="1">
      <alignment vertical="top" wrapText="1"/>
    </xf>
    <xf numFmtId="4" fontId="4" fillId="0" borderId="1" xfId="0" applyNumberFormat="1" applyFont="1" applyBorder="1" applyAlignment="1">
      <alignment vertical="top" wrapText="1"/>
    </xf>
    <xf numFmtId="0" fontId="4" fillId="5" borderId="0" xfId="1" applyFont="1" applyFill="1" applyAlignment="1">
      <alignment horizontal="left"/>
    </xf>
    <xf numFmtId="0" fontId="4" fillId="5" borderId="0" xfId="1" applyFont="1" applyFill="1" applyBorder="1" applyAlignment="1">
      <alignment horizontal="left" wrapText="1"/>
    </xf>
    <xf numFmtId="0" fontId="4" fillId="5" borderId="0" xfId="1" applyFont="1" applyFill="1" applyBorder="1" applyAlignment="1">
      <alignment horizontal="center"/>
    </xf>
    <xf numFmtId="0" fontId="4" fillId="5" borderId="12" xfId="1" applyFont="1" applyFill="1" applyBorder="1" applyAlignment="1">
      <alignment horizontal="center"/>
    </xf>
    <xf numFmtId="0" fontId="4" fillId="5" borderId="0" xfId="1" applyFont="1" applyFill="1" applyBorder="1" applyAlignment="1">
      <alignment horizontal="left"/>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14" fontId="8" fillId="0" borderId="6" xfId="0" applyNumberFormat="1" applyFont="1" applyBorder="1" applyAlignment="1">
      <alignment horizontal="center" vertical="top"/>
    </xf>
    <xf numFmtId="14" fontId="8" fillId="0" borderId="8" xfId="0" applyNumberFormat="1" applyFont="1" applyBorder="1" applyAlignment="1">
      <alignment horizontal="center" vertical="top"/>
    </xf>
    <xf numFmtId="14" fontId="8" fillId="0" borderId="7" xfId="0" applyNumberFormat="1" applyFont="1" applyBorder="1" applyAlignment="1">
      <alignment horizontal="center" vertical="top"/>
    </xf>
    <xf numFmtId="49" fontId="4" fillId="0" borderId="6" xfId="0" applyNumberFormat="1" applyFont="1" applyBorder="1" applyAlignment="1">
      <alignment horizontal="center" vertical="top"/>
    </xf>
    <xf numFmtId="49" fontId="4" fillId="0" borderId="8" xfId="0" applyNumberFormat="1" applyFont="1" applyBorder="1" applyAlignment="1">
      <alignment horizontal="center" vertical="top"/>
    </xf>
    <xf numFmtId="49" fontId="4" fillId="0" borderId="7" xfId="0" applyNumberFormat="1" applyFont="1" applyBorder="1" applyAlignment="1">
      <alignment horizontal="center" vertical="top"/>
    </xf>
    <xf numFmtId="0" fontId="10" fillId="0" borderId="6" xfId="0" applyFont="1" applyBorder="1" applyAlignment="1">
      <alignment horizontal="center" vertical="top" wrapText="1"/>
    </xf>
    <xf numFmtId="0" fontId="10" fillId="0" borderId="8" xfId="0" applyFont="1" applyBorder="1" applyAlignment="1">
      <alignment horizontal="center" vertical="top" wrapText="1"/>
    </xf>
    <xf numFmtId="0" fontId="10" fillId="0" borderId="7" xfId="0" applyFont="1" applyBorder="1" applyAlignment="1">
      <alignment horizontal="center" vertical="top" wrapText="1"/>
    </xf>
    <xf numFmtId="0" fontId="4" fillId="5" borderId="3" xfId="1" applyFont="1" applyFill="1" applyBorder="1" applyAlignment="1">
      <alignment horizontal="center" wrapText="1"/>
    </xf>
    <xf numFmtId="0" fontId="13" fillId="0" borderId="3" xfId="0" applyFont="1" applyBorder="1" applyAlignment="1">
      <alignment wrapText="1"/>
    </xf>
    <xf numFmtId="14" fontId="8" fillId="5" borderId="6" xfId="0" applyNumberFormat="1" applyFont="1" applyFill="1" applyBorder="1" applyAlignment="1">
      <alignment horizontal="center" vertical="top"/>
    </xf>
    <xf numFmtId="14" fontId="8" fillId="5" borderId="8" xfId="0" applyNumberFormat="1" applyFont="1" applyFill="1" applyBorder="1" applyAlignment="1">
      <alignment horizontal="center" vertical="top"/>
    </xf>
    <xf numFmtId="14" fontId="8" fillId="5" borderId="7" xfId="0" applyNumberFormat="1" applyFont="1" applyFill="1" applyBorder="1" applyAlignment="1">
      <alignment horizontal="center" vertical="top"/>
    </xf>
    <xf numFmtId="0" fontId="4" fillId="5" borderId="6"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4" borderId="6" xfId="0" applyFont="1" applyFill="1" applyBorder="1" applyAlignment="1">
      <alignment horizontal="center" vertical="top" wrapText="1"/>
    </xf>
    <xf numFmtId="0" fontId="4" fillId="4" borderId="8" xfId="0" applyFont="1" applyFill="1" applyBorder="1" applyAlignment="1">
      <alignment horizontal="center" vertical="top" wrapText="1"/>
    </xf>
    <xf numFmtId="0" fontId="4" fillId="4" borderId="7" xfId="0" applyFont="1" applyFill="1" applyBorder="1" applyAlignment="1">
      <alignment horizontal="center" vertical="top" wrapText="1"/>
    </xf>
    <xf numFmtId="14" fontId="4" fillId="4" borderId="6" xfId="0" applyNumberFormat="1" applyFont="1" applyFill="1" applyBorder="1" applyAlignment="1">
      <alignment horizontal="center" vertical="top"/>
    </xf>
    <xf numFmtId="14" fontId="4" fillId="4" borderId="8" xfId="0" applyNumberFormat="1" applyFont="1" applyFill="1" applyBorder="1" applyAlignment="1">
      <alignment horizontal="center" vertical="top"/>
    </xf>
    <xf numFmtId="14" fontId="4" fillId="4" borderId="7" xfId="0" applyNumberFormat="1" applyFont="1" applyFill="1" applyBorder="1" applyAlignment="1">
      <alignment horizontal="center" vertical="top"/>
    </xf>
    <xf numFmtId="14" fontId="4" fillId="0" borderId="6" xfId="0" applyNumberFormat="1" applyFont="1" applyBorder="1" applyAlignment="1">
      <alignment horizontal="center" vertical="top"/>
    </xf>
    <xf numFmtId="14" fontId="4" fillId="0" borderId="8" xfId="0" applyNumberFormat="1" applyFont="1" applyBorder="1" applyAlignment="1">
      <alignment horizontal="center" vertical="top"/>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49" fontId="7" fillId="4" borderId="6" xfId="0" applyNumberFormat="1" applyFont="1" applyFill="1" applyBorder="1" applyAlignment="1">
      <alignment horizontal="center" vertical="top"/>
    </xf>
    <xf numFmtId="49" fontId="7" fillId="4" borderId="8" xfId="0" applyNumberFormat="1" applyFont="1" applyFill="1" applyBorder="1" applyAlignment="1">
      <alignment horizontal="center" vertical="top"/>
    </xf>
    <xf numFmtId="49" fontId="7" fillId="4" borderId="7" xfId="0" applyNumberFormat="1" applyFont="1" applyFill="1" applyBorder="1" applyAlignment="1">
      <alignment horizontal="center" vertical="top"/>
    </xf>
    <xf numFmtId="49" fontId="4" fillId="5" borderId="6" xfId="0" applyNumberFormat="1" applyFont="1" applyFill="1" applyBorder="1" applyAlignment="1">
      <alignment horizontal="center" vertical="top"/>
    </xf>
    <xf numFmtId="49" fontId="4" fillId="5" borderId="8" xfId="0" applyNumberFormat="1" applyFont="1" applyFill="1" applyBorder="1" applyAlignment="1">
      <alignment horizontal="center" vertical="top"/>
    </xf>
    <xf numFmtId="49" fontId="4" fillId="5" borderId="7" xfId="0" applyNumberFormat="1" applyFont="1" applyFill="1" applyBorder="1" applyAlignment="1">
      <alignment horizontal="center" vertical="top"/>
    </xf>
    <xf numFmtId="0" fontId="7" fillId="5" borderId="6" xfId="0" applyFont="1" applyFill="1" applyBorder="1" applyAlignment="1">
      <alignment horizontal="center" vertical="top"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4" borderId="6" xfId="0" applyFont="1" applyFill="1" applyBorder="1" applyAlignment="1">
      <alignment horizontal="center" vertical="top" wrapText="1"/>
    </xf>
    <xf numFmtId="0" fontId="7" fillId="4" borderId="8" xfId="0" applyFont="1" applyFill="1" applyBorder="1" applyAlignment="1">
      <alignment horizontal="center" vertical="top" wrapText="1"/>
    </xf>
    <xf numFmtId="0" fontId="7" fillId="4" borderId="7" xfId="0" applyFont="1" applyFill="1" applyBorder="1" applyAlignment="1">
      <alignment horizontal="center" vertical="top" wrapText="1"/>
    </xf>
    <xf numFmtId="0" fontId="8" fillId="0" borderId="8" xfId="0" applyFont="1" applyBorder="1" applyAlignment="1">
      <alignment horizontal="center" vertical="top" wrapText="1"/>
    </xf>
    <xf numFmtId="0" fontId="8" fillId="0" borderId="7" xfId="0" applyFont="1" applyBorder="1" applyAlignment="1">
      <alignment horizontal="center" vertical="top" wrapText="1"/>
    </xf>
    <xf numFmtId="0" fontId="5" fillId="5" borderId="6"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7" xfId="0" applyFont="1" applyFill="1" applyBorder="1" applyAlignment="1">
      <alignment horizontal="center" vertical="top" wrapText="1"/>
    </xf>
    <xf numFmtId="0" fontId="4" fillId="5" borderId="11" xfId="0" applyFont="1" applyFill="1" applyBorder="1" applyAlignment="1">
      <alignment horizontal="left" vertical="top" wrapText="1"/>
    </xf>
    <xf numFmtId="0" fontId="4" fillId="5" borderId="9" xfId="0" applyFont="1" applyFill="1" applyBorder="1" applyAlignment="1">
      <alignment horizontal="left" vertical="top"/>
    </xf>
    <xf numFmtId="0" fontId="4" fillId="5" borderId="5" xfId="0" applyFont="1" applyFill="1" applyBorder="1" applyAlignment="1">
      <alignment horizontal="left" vertical="top"/>
    </xf>
    <xf numFmtId="0" fontId="4" fillId="5" borderId="11" xfId="0" applyFont="1" applyFill="1" applyBorder="1" applyAlignment="1">
      <alignment horizontal="center" vertical="top" wrapText="1"/>
    </xf>
    <xf numFmtId="0" fontId="4" fillId="5" borderId="9" xfId="0" applyFont="1" applyFill="1" applyBorder="1" applyAlignment="1">
      <alignment horizontal="center" vertical="top"/>
    </xf>
    <xf numFmtId="0" fontId="4" fillId="5" borderId="5" xfId="0" applyFont="1" applyFill="1" applyBorder="1" applyAlignment="1">
      <alignment horizontal="center" vertical="top"/>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7" xfId="0" applyFont="1" applyFill="1" applyBorder="1" applyAlignment="1">
      <alignment horizontal="left" vertical="top" wrapText="1"/>
    </xf>
    <xf numFmtId="0" fontId="7" fillId="3" borderId="6"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7" xfId="0" applyFont="1" applyFill="1" applyBorder="1" applyAlignment="1">
      <alignment horizontal="center" vertical="top" wrapText="1"/>
    </xf>
    <xf numFmtId="14" fontId="8" fillId="0" borderId="6" xfId="0" applyNumberFormat="1" applyFont="1" applyFill="1" applyBorder="1" applyAlignment="1">
      <alignment horizontal="center" vertical="top"/>
    </xf>
    <xf numFmtId="14" fontId="8" fillId="0" borderId="8" xfId="0" applyNumberFormat="1" applyFont="1" applyFill="1" applyBorder="1" applyAlignment="1">
      <alignment horizontal="center" vertical="top"/>
    </xf>
    <xf numFmtId="0" fontId="8" fillId="5" borderId="6" xfId="0" applyFont="1" applyFill="1" applyBorder="1" applyAlignment="1">
      <alignment horizontal="center" vertical="top" wrapText="1"/>
    </xf>
    <xf numFmtId="0" fontId="8" fillId="5" borderId="8" xfId="0" applyFont="1" applyFill="1" applyBorder="1" applyAlignment="1">
      <alignment horizontal="center" vertical="top" wrapText="1"/>
    </xf>
    <xf numFmtId="0" fontId="8" fillId="5" borderId="7" xfId="0" applyFont="1" applyFill="1" applyBorder="1" applyAlignment="1">
      <alignment horizontal="center" vertical="top" wrapText="1"/>
    </xf>
    <xf numFmtId="0" fontId="4" fillId="4" borderId="11" xfId="0" applyFont="1" applyFill="1" applyBorder="1" applyAlignment="1">
      <alignment horizontal="center" vertical="top"/>
    </xf>
    <xf numFmtId="0" fontId="4" fillId="4" borderId="9" xfId="0" applyFont="1" applyFill="1" applyBorder="1" applyAlignment="1">
      <alignment horizontal="center" vertical="top"/>
    </xf>
    <xf numFmtId="0" fontId="4" fillId="4" borderId="5" xfId="0" applyFont="1" applyFill="1" applyBorder="1" applyAlignment="1">
      <alignment horizontal="center" vertical="top"/>
    </xf>
    <xf numFmtId="0" fontId="4" fillId="0" borderId="7" xfId="0" applyFont="1" applyFill="1" applyBorder="1" applyAlignment="1">
      <alignment horizontal="center"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6" xfId="0" applyFont="1" applyBorder="1" applyAlignment="1">
      <alignment horizontal="center" vertical="top"/>
    </xf>
    <xf numFmtId="0" fontId="4" fillId="0" borderId="8" xfId="0" applyFont="1" applyBorder="1" applyAlignment="1">
      <alignment horizontal="center" vertical="top"/>
    </xf>
    <xf numFmtId="0" fontId="4" fillId="0" borderId="7" xfId="0" applyFont="1" applyBorder="1" applyAlignment="1">
      <alignment horizontal="center" vertical="top"/>
    </xf>
    <xf numFmtId="0" fontId="4" fillId="0" borderId="6" xfId="0" applyFont="1" applyFill="1" applyBorder="1" applyAlignment="1">
      <alignment horizontal="center" vertical="top"/>
    </xf>
    <xf numFmtId="0" fontId="4" fillId="0" borderId="9" xfId="0" applyFont="1" applyFill="1" applyBorder="1" applyAlignment="1">
      <alignment horizontal="center" vertical="top"/>
    </xf>
    <xf numFmtId="0" fontId="4" fillId="0" borderId="5" xfId="0" applyFont="1" applyFill="1" applyBorder="1" applyAlignment="1">
      <alignment horizontal="center" vertical="top"/>
    </xf>
    <xf numFmtId="0" fontId="4"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164" fontId="4" fillId="0" borderId="1" xfId="0" applyNumberFormat="1" applyFont="1" applyBorder="1" applyAlignment="1">
      <alignment horizontal="center" vertical="top" wrapText="1"/>
    </xf>
    <xf numFmtId="164" fontId="4" fillId="0" borderId="6" xfId="0" applyNumberFormat="1" applyFont="1" applyBorder="1" applyAlignment="1">
      <alignment horizontal="center" vertical="top" wrapText="1"/>
    </xf>
    <xf numFmtId="0" fontId="13" fillId="0" borderId="7" xfId="0" applyFont="1" applyBorder="1" applyAlignment="1">
      <alignment horizontal="center" vertical="top" wrapText="1"/>
    </xf>
    <xf numFmtId="49" fontId="4" fillId="4" borderId="6" xfId="0" applyNumberFormat="1" applyFont="1" applyFill="1" applyBorder="1" applyAlignment="1">
      <alignment horizontal="center" vertical="top"/>
    </xf>
    <xf numFmtId="49" fontId="4" fillId="4" borderId="8" xfId="0" applyNumberFormat="1" applyFont="1" applyFill="1" applyBorder="1" applyAlignment="1">
      <alignment horizontal="center" vertical="top"/>
    </xf>
    <xf numFmtId="49" fontId="4" fillId="4" borderId="7" xfId="0" applyNumberFormat="1" applyFont="1" applyFill="1" applyBorder="1" applyAlignment="1">
      <alignment horizontal="center" vertical="top"/>
    </xf>
    <xf numFmtId="0" fontId="8" fillId="0" borderId="6" xfId="0" applyFont="1" applyBorder="1" applyAlignment="1">
      <alignment horizontal="center" vertical="top" wrapText="1"/>
    </xf>
    <xf numFmtId="49" fontId="7" fillId="3" borderId="6" xfId="0" applyNumberFormat="1" applyFont="1" applyFill="1" applyBorder="1" applyAlignment="1">
      <alignment horizontal="center" vertical="top"/>
    </xf>
    <xf numFmtId="49" fontId="7" fillId="3" borderId="8" xfId="0" applyNumberFormat="1" applyFont="1" applyFill="1" applyBorder="1" applyAlignment="1">
      <alignment horizontal="center" vertical="top"/>
    </xf>
    <xf numFmtId="49" fontId="7" fillId="3" borderId="7" xfId="0" applyNumberFormat="1" applyFont="1" applyFill="1" applyBorder="1" applyAlignment="1">
      <alignment horizontal="center" vertical="top"/>
    </xf>
    <xf numFmtId="14" fontId="4" fillId="0" borderId="7" xfId="0" applyNumberFormat="1" applyFont="1" applyBorder="1" applyAlignment="1">
      <alignment horizontal="center" vertical="top"/>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10" fillId="0" borderId="7" xfId="0" applyFont="1" applyBorder="1" applyAlignment="1">
      <alignment horizontal="left" vertical="top" wrapText="1"/>
    </xf>
    <xf numFmtId="0" fontId="14" fillId="3" borderId="6" xfId="0" applyFont="1" applyFill="1" applyBorder="1" applyAlignment="1">
      <alignment horizontal="center" vertical="top" wrapText="1"/>
    </xf>
    <xf numFmtId="0" fontId="14" fillId="3" borderId="8" xfId="0" applyFont="1" applyFill="1" applyBorder="1" applyAlignment="1">
      <alignment horizontal="center" vertical="top" wrapText="1"/>
    </xf>
    <xf numFmtId="0" fontId="14" fillId="3" borderId="7" xfId="0" applyFont="1" applyFill="1" applyBorder="1" applyAlignment="1">
      <alignment horizontal="center" vertical="top" wrapText="1"/>
    </xf>
    <xf numFmtId="0" fontId="4" fillId="4" borderId="11" xfId="0" applyFont="1" applyFill="1" applyBorder="1" applyAlignment="1">
      <alignment horizontal="center" vertical="top" wrapText="1"/>
    </xf>
    <xf numFmtId="0" fontId="4" fillId="5" borderId="6"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7" xfId="0" applyFont="1" applyFill="1" applyBorder="1" applyAlignment="1">
      <alignment horizontal="left" vertical="top" wrapText="1"/>
    </xf>
    <xf numFmtId="0" fontId="7" fillId="3" borderId="11" xfId="0" applyFont="1" applyFill="1" applyBorder="1" applyAlignment="1">
      <alignment horizontal="center" vertical="top" wrapText="1"/>
    </xf>
    <xf numFmtId="0" fontId="7" fillId="3" borderId="9" xfId="0" applyFont="1" applyFill="1" applyBorder="1" applyAlignment="1">
      <alignment horizontal="center" vertical="top"/>
    </xf>
    <xf numFmtId="0" fontId="7" fillId="3" borderId="5" xfId="0" applyFont="1" applyFill="1" applyBorder="1" applyAlignment="1">
      <alignment horizontal="center" vertical="top"/>
    </xf>
    <xf numFmtId="0" fontId="10" fillId="5" borderId="6" xfId="0" applyFont="1" applyFill="1" applyBorder="1" applyAlignment="1">
      <alignment horizontal="center" vertical="top" wrapText="1"/>
    </xf>
    <xf numFmtId="0" fontId="10" fillId="5" borderId="8" xfId="0" applyFont="1" applyFill="1" applyBorder="1" applyAlignment="1">
      <alignment horizontal="center" vertical="top" wrapText="1"/>
    </xf>
    <xf numFmtId="0" fontId="10" fillId="5" borderId="7" xfId="0" applyFont="1" applyFill="1" applyBorder="1" applyAlignment="1">
      <alignment horizontal="center" vertical="top" wrapText="1"/>
    </xf>
    <xf numFmtId="0" fontId="4" fillId="0" borderId="11" xfId="0" applyFont="1" applyBorder="1" applyAlignment="1">
      <alignment horizontal="center" vertical="top" wrapText="1"/>
    </xf>
    <xf numFmtId="0" fontId="4" fillId="0" borderId="9" xfId="0" applyFont="1" applyBorder="1" applyAlignment="1">
      <alignment horizontal="center" vertical="top"/>
    </xf>
    <xf numFmtId="0" fontId="4" fillId="0" borderId="5" xfId="0" applyFont="1" applyBorder="1" applyAlignment="1">
      <alignment horizontal="center" vertical="top"/>
    </xf>
    <xf numFmtId="0" fontId="4" fillId="0" borderId="11" xfId="0" applyFont="1" applyFill="1" applyBorder="1" applyAlignment="1">
      <alignment horizontal="center" vertical="top" wrapText="1"/>
    </xf>
    <xf numFmtId="0" fontId="7" fillId="3" borderId="6"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7" xfId="0" applyFont="1" applyFill="1" applyBorder="1" applyAlignment="1">
      <alignment horizontal="left" vertical="top" wrapText="1"/>
    </xf>
    <xf numFmtId="0" fontId="4" fillId="5" borderId="8" xfId="0" applyFont="1" applyFill="1" applyBorder="1" applyAlignment="1">
      <alignment horizontal="left" vertical="top"/>
    </xf>
    <xf numFmtId="0" fontId="4" fillId="5" borderId="7" xfId="0" applyFont="1" applyFill="1" applyBorder="1" applyAlignment="1">
      <alignment horizontal="left" vertical="top"/>
    </xf>
    <xf numFmtId="0" fontId="4" fillId="3" borderId="11"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7" fillId="4" borderId="11" xfId="0" applyFont="1" applyFill="1" applyBorder="1" applyAlignment="1">
      <alignment horizontal="center" vertical="top" wrapText="1"/>
    </xf>
    <xf numFmtId="0" fontId="7" fillId="4" borderId="9" xfId="0" applyFont="1" applyFill="1" applyBorder="1" applyAlignment="1">
      <alignment horizontal="center" vertical="top"/>
    </xf>
    <xf numFmtId="0" fontId="7" fillId="4" borderId="5" xfId="0" applyFont="1" applyFill="1" applyBorder="1" applyAlignment="1">
      <alignment horizontal="center" vertical="top"/>
    </xf>
    <xf numFmtId="0" fontId="5" fillId="0" borderId="0" xfId="0" applyFont="1" applyAlignment="1">
      <alignment horizontal="left"/>
    </xf>
    <xf numFmtId="49" fontId="4" fillId="0" borderId="6" xfId="0" applyNumberFormat="1" applyFont="1" applyFill="1" applyBorder="1" applyAlignment="1">
      <alignment horizontal="center" vertical="top"/>
    </xf>
    <xf numFmtId="49" fontId="4" fillId="0" borderId="8" xfId="0" applyNumberFormat="1" applyFont="1" applyFill="1" applyBorder="1" applyAlignment="1">
      <alignment horizontal="center" vertical="top"/>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49" fontId="4" fillId="3" borderId="6" xfId="0" applyNumberFormat="1" applyFont="1" applyFill="1" applyBorder="1" applyAlignment="1">
      <alignment horizontal="center" vertical="top"/>
    </xf>
    <xf numFmtId="49" fontId="4" fillId="3" borderId="8" xfId="0" applyNumberFormat="1" applyFont="1" applyFill="1" applyBorder="1" applyAlignment="1">
      <alignment horizontal="center" vertical="top"/>
    </xf>
    <xf numFmtId="49" fontId="4" fillId="3" borderId="7" xfId="0" applyNumberFormat="1" applyFont="1" applyFill="1" applyBorder="1" applyAlignment="1">
      <alignment horizontal="center" vertical="top"/>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7" xfId="0" applyFont="1" applyFill="1" applyBorder="1" applyAlignment="1">
      <alignment horizontal="center" vertical="top" wrapText="1"/>
    </xf>
    <xf numFmtId="0" fontId="11" fillId="3" borderId="6"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3" borderId="7"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9" xfId="0" applyFont="1" applyFill="1" applyBorder="1" applyAlignment="1">
      <alignment horizontal="center" vertical="top"/>
    </xf>
    <xf numFmtId="0" fontId="7" fillId="2" borderId="5" xfId="0" applyFont="1" applyFill="1" applyBorder="1" applyAlignment="1">
      <alignment horizontal="center" vertical="top"/>
    </xf>
    <xf numFmtId="49" fontId="7" fillId="5" borderId="6" xfId="0" applyNumberFormat="1" applyFont="1" applyFill="1" applyBorder="1" applyAlignment="1">
      <alignment horizontal="center" vertical="top"/>
    </xf>
    <xf numFmtId="49" fontId="7" fillId="5" borderId="8" xfId="0" applyNumberFormat="1" applyFont="1" applyFill="1" applyBorder="1" applyAlignment="1">
      <alignment horizontal="center" vertical="top"/>
    </xf>
    <xf numFmtId="49" fontId="7" fillId="5" borderId="7" xfId="0" applyNumberFormat="1" applyFont="1" applyFill="1" applyBorder="1" applyAlignment="1">
      <alignment horizontal="center" vertical="top"/>
    </xf>
    <xf numFmtId="0" fontId="7" fillId="2" borderId="6"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4" borderId="11" xfId="0" applyFont="1" applyFill="1" applyBorder="1" applyAlignment="1">
      <alignment horizontal="center" vertical="top"/>
    </xf>
  </cellXfs>
  <cellStyles count="4">
    <cellStyle name="Обычный" xfId="0" builtinId="0"/>
    <cellStyle name="Обычный 2" xfId="1"/>
    <cellStyle name="Процентный" xfId="3" builtinId="5"/>
    <cellStyle name="Финансовый 2"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0"/>
  <sheetViews>
    <sheetView tabSelected="1" view="pageBreakPreview" topLeftCell="A212" zoomScale="60" zoomScaleNormal="70" workbookViewId="0">
      <selection activeCell="M229" sqref="M229:M233"/>
    </sheetView>
  </sheetViews>
  <sheetFormatPr defaultColWidth="9.140625" defaultRowHeight="15.75" x14ac:dyDescent="0.25"/>
  <cols>
    <col min="1" max="1" width="4" style="1" customWidth="1"/>
    <col min="2" max="2" width="9.140625" style="1"/>
    <col min="3" max="3" width="47.42578125" style="1" customWidth="1"/>
    <col min="4" max="4" width="25" style="1" customWidth="1"/>
    <col min="5" max="8" width="12.5703125" style="1" customWidth="1"/>
    <col min="9" max="9" width="24.42578125" style="1" customWidth="1"/>
    <col min="10" max="10" width="13.5703125" style="32" customWidth="1"/>
    <col min="11" max="11" width="14.42578125" style="32" customWidth="1"/>
    <col min="12" max="12" width="11.7109375" style="32" customWidth="1"/>
    <col min="13" max="13" width="76" style="1" customWidth="1"/>
    <col min="14" max="14" width="12" style="32" customWidth="1"/>
    <col min="15" max="15" width="8.85546875" style="1" customWidth="1"/>
    <col min="16" max="16" width="19.42578125" style="31" customWidth="1"/>
    <col min="17" max="17" width="16.140625" style="32" customWidth="1"/>
    <col min="18" max="18" width="12.7109375" style="1" customWidth="1"/>
    <col min="19" max="16384" width="9.140625" style="1"/>
  </cols>
  <sheetData>
    <row r="1" spans="2:17" ht="15.75" customHeight="1" x14ac:dyDescent="0.3">
      <c r="J1" s="307" t="s">
        <v>136</v>
      </c>
      <c r="K1" s="307"/>
      <c r="L1" s="307"/>
      <c r="M1" s="307"/>
      <c r="N1" s="177"/>
      <c r="O1" s="177"/>
    </row>
    <row r="2" spans="2:17" ht="15.75" customHeight="1" x14ac:dyDescent="0.3">
      <c r="J2" s="307"/>
      <c r="K2" s="307"/>
      <c r="L2" s="307"/>
      <c r="M2" s="307"/>
      <c r="N2" s="177"/>
      <c r="O2" s="177"/>
    </row>
    <row r="3" spans="2:17" x14ac:dyDescent="0.25">
      <c r="B3" s="2"/>
      <c r="C3" s="2"/>
      <c r="D3" s="2"/>
      <c r="E3" s="2"/>
      <c r="F3" s="2"/>
      <c r="G3" s="2"/>
      <c r="H3" s="2"/>
      <c r="I3" s="2"/>
      <c r="J3" s="53"/>
      <c r="K3" s="53"/>
      <c r="L3" s="53"/>
      <c r="M3" s="2"/>
      <c r="N3" s="53"/>
      <c r="O3" s="2"/>
    </row>
    <row r="4" spans="2:17" ht="73.5" customHeight="1" x14ac:dyDescent="0.25">
      <c r="B4" s="254" t="s">
        <v>130</v>
      </c>
      <c r="C4" s="255"/>
      <c r="D4" s="255"/>
      <c r="E4" s="255"/>
      <c r="F4" s="255"/>
      <c r="G4" s="255"/>
      <c r="H4" s="255"/>
      <c r="I4" s="255"/>
      <c r="J4" s="255"/>
      <c r="K4" s="255"/>
      <c r="L4" s="255"/>
      <c r="M4" s="255"/>
      <c r="N4" s="176"/>
      <c r="O4" s="176"/>
    </row>
    <row r="5" spans="2:17" ht="16.5" thickBot="1" x14ac:dyDescent="0.3">
      <c r="J5" s="52"/>
      <c r="K5" s="52"/>
      <c r="L5" s="52"/>
      <c r="N5" s="52"/>
    </row>
    <row r="6" spans="2:17" ht="66.75" customHeight="1" x14ac:dyDescent="0.25">
      <c r="B6" s="262" t="s">
        <v>1</v>
      </c>
      <c r="C6" s="263" t="s">
        <v>12</v>
      </c>
      <c r="D6" s="262" t="s">
        <v>2</v>
      </c>
      <c r="E6" s="262" t="s">
        <v>131</v>
      </c>
      <c r="F6" s="262"/>
      <c r="G6" s="262" t="s">
        <v>132</v>
      </c>
      <c r="H6" s="262"/>
      <c r="I6" s="262" t="s">
        <v>166</v>
      </c>
      <c r="J6" s="265" t="s">
        <v>133</v>
      </c>
      <c r="K6" s="265" t="s">
        <v>134</v>
      </c>
      <c r="L6" s="266" t="s">
        <v>135</v>
      </c>
      <c r="M6" s="262" t="s">
        <v>0</v>
      </c>
      <c r="N6" s="266" t="s">
        <v>137</v>
      </c>
      <c r="O6" s="124"/>
    </row>
    <row r="7" spans="2:17" s="5" customFormat="1" ht="45" customHeight="1" x14ac:dyDescent="0.25">
      <c r="B7" s="262"/>
      <c r="C7" s="264"/>
      <c r="D7" s="262"/>
      <c r="E7" s="3" t="s">
        <v>3</v>
      </c>
      <c r="F7" s="4" t="s">
        <v>4</v>
      </c>
      <c r="G7" s="3" t="s">
        <v>3</v>
      </c>
      <c r="H7" s="4" t="s">
        <v>4</v>
      </c>
      <c r="I7" s="186"/>
      <c r="J7" s="266"/>
      <c r="K7" s="266"/>
      <c r="L7" s="267"/>
      <c r="M7" s="186"/>
      <c r="N7" s="267"/>
      <c r="O7" s="124"/>
      <c r="P7" s="33"/>
      <c r="Q7" s="34"/>
    </row>
    <row r="8" spans="2:17" s="5" customFormat="1" x14ac:dyDescent="0.25">
      <c r="B8" s="256"/>
      <c r="C8" s="186" t="s">
        <v>115</v>
      </c>
      <c r="D8" s="203" t="s">
        <v>155</v>
      </c>
      <c r="E8" s="186" t="s">
        <v>114</v>
      </c>
      <c r="F8" s="189">
        <v>45291</v>
      </c>
      <c r="G8" s="186" t="s">
        <v>114</v>
      </c>
      <c r="H8" s="189">
        <v>45291</v>
      </c>
      <c r="I8" s="4" t="s">
        <v>5</v>
      </c>
      <c r="J8" s="54">
        <f>J9+J10+J11</f>
        <v>480782.2</v>
      </c>
      <c r="K8" s="54">
        <f>K9+K10+K11</f>
        <v>254114.66899999999</v>
      </c>
      <c r="L8" s="54">
        <f>K8/J8*100</f>
        <v>52.854425351021725</v>
      </c>
      <c r="M8" s="259"/>
      <c r="N8" s="92"/>
      <c r="O8" s="125"/>
      <c r="P8" s="33">
        <f>P9+P10+P11</f>
        <v>480782.2</v>
      </c>
      <c r="Q8" s="34">
        <f>P8-J8</f>
        <v>0</v>
      </c>
    </row>
    <row r="9" spans="2:17" x14ac:dyDescent="0.25">
      <c r="B9" s="257"/>
      <c r="C9" s="187"/>
      <c r="D9" s="204"/>
      <c r="E9" s="187"/>
      <c r="F9" s="190"/>
      <c r="G9" s="187"/>
      <c r="H9" s="190"/>
      <c r="I9" s="6" t="s">
        <v>6</v>
      </c>
      <c r="J9" s="54">
        <f t="shared" ref="J9:K11" si="0">J14+J160+J200+J185</f>
        <v>36173.5</v>
      </c>
      <c r="K9" s="54">
        <f t="shared" si="0"/>
        <v>21154.36</v>
      </c>
      <c r="L9" s="54">
        <f>K9/J9*100</f>
        <v>58.480268704991225</v>
      </c>
      <c r="M9" s="260"/>
      <c r="N9" s="93"/>
      <c r="O9" s="125"/>
      <c r="P9" s="69">
        <f>23855.8+13104</f>
        <v>36959.800000000003</v>
      </c>
      <c r="Q9" s="35">
        <f>P9-J9</f>
        <v>786.30000000000291</v>
      </c>
    </row>
    <row r="10" spans="2:17" x14ac:dyDescent="0.25">
      <c r="B10" s="257"/>
      <c r="C10" s="187"/>
      <c r="D10" s="204"/>
      <c r="E10" s="187"/>
      <c r="F10" s="190"/>
      <c r="G10" s="187"/>
      <c r="H10" s="190"/>
      <c r="I10" s="6" t="s">
        <v>7</v>
      </c>
      <c r="J10" s="54">
        <f t="shared" si="0"/>
        <v>260324.50000000003</v>
      </c>
      <c r="K10" s="54">
        <f t="shared" si="0"/>
        <v>137322.58900000001</v>
      </c>
      <c r="L10" s="54">
        <f>K10/J10*100</f>
        <v>52.750543648408041</v>
      </c>
      <c r="M10" s="260"/>
      <c r="N10" s="93"/>
      <c r="O10" s="125"/>
      <c r="P10" s="69">
        <v>259538.2</v>
      </c>
      <c r="Q10" s="35">
        <f>P10-J10</f>
        <v>-786.30000000001746</v>
      </c>
    </row>
    <row r="11" spans="2:17" x14ac:dyDescent="0.25">
      <c r="B11" s="257"/>
      <c r="C11" s="187"/>
      <c r="D11" s="204"/>
      <c r="E11" s="187"/>
      <c r="F11" s="190"/>
      <c r="G11" s="187"/>
      <c r="H11" s="190"/>
      <c r="I11" s="6" t="s">
        <v>8</v>
      </c>
      <c r="J11" s="54">
        <f t="shared" si="0"/>
        <v>184284.2</v>
      </c>
      <c r="K11" s="54">
        <f t="shared" si="0"/>
        <v>95637.719999999987</v>
      </c>
      <c r="L11" s="54">
        <f>K11/J11*100</f>
        <v>51.896863648647027</v>
      </c>
      <c r="M11" s="260"/>
      <c r="N11" s="93"/>
      <c r="O11" s="125"/>
      <c r="P11" s="69">
        <v>184284.2</v>
      </c>
      <c r="Q11" s="35">
        <f>P11-J11</f>
        <v>0</v>
      </c>
    </row>
    <row r="12" spans="2:17" ht="31.5" x14ac:dyDescent="0.25">
      <c r="B12" s="258"/>
      <c r="C12" s="188"/>
      <c r="D12" s="205"/>
      <c r="E12" s="188"/>
      <c r="F12" s="191"/>
      <c r="G12" s="188"/>
      <c r="H12" s="191"/>
      <c r="I12" s="6" t="s">
        <v>9</v>
      </c>
      <c r="J12" s="54">
        <v>0</v>
      </c>
      <c r="K12" s="54">
        <v>0</v>
      </c>
      <c r="L12" s="54"/>
      <c r="M12" s="261"/>
      <c r="N12" s="94"/>
      <c r="O12" s="125"/>
    </row>
    <row r="13" spans="2:17" s="8" customFormat="1" ht="20.25" customHeight="1" x14ac:dyDescent="0.25">
      <c r="B13" s="313" t="s">
        <v>44</v>
      </c>
      <c r="C13" s="242" t="s">
        <v>116</v>
      </c>
      <c r="D13" s="316" t="s">
        <v>155</v>
      </c>
      <c r="E13" s="186" t="s">
        <v>114</v>
      </c>
      <c r="F13" s="189">
        <v>45291</v>
      </c>
      <c r="G13" s="186" t="s">
        <v>114</v>
      </c>
      <c r="H13" s="189">
        <v>45291</v>
      </c>
      <c r="I13" s="7" t="s">
        <v>5</v>
      </c>
      <c r="J13" s="55">
        <f>J14+J15+J16</f>
        <v>432285.7</v>
      </c>
      <c r="K13" s="55">
        <f>K14+K15+K16</f>
        <v>227361.87699999998</v>
      </c>
      <c r="L13" s="55">
        <f>K13/J13*100</f>
        <v>52.59528062112625</v>
      </c>
      <c r="M13" s="301"/>
      <c r="N13" s="95"/>
      <c r="O13" s="126"/>
      <c r="P13" s="36"/>
      <c r="Q13" s="23"/>
    </row>
    <row r="14" spans="2:17" s="10" customFormat="1" ht="24" customHeight="1" x14ac:dyDescent="0.25">
      <c r="B14" s="314"/>
      <c r="C14" s="243"/>
      <c r="D14" s="317"/>
      <c r="E14" s="187"/>
      <c r="F14" s="190"/>
      <c r="G14" s="187"/>
      <c r="H14" s="190"/>
      <c r="I14" s="9" t="s">
        <v>6</v>
      </c>
      <c r="J14" s="55">
        <f t="shared" ref="J14:K16" si="1">J19+J50+J110+J130+J145+J150+J155</f>
        <v>23855.8</v>
      </c>
      <c r="K14" s="55">
        <f t="shared" si="1"/>
        <v>11916.06</v>
      </c>
      <c r="L14" s="55">
        <f>K14/J14*100</f>
        <v>49.950368463853657</v>
      </c>
      <c r="M14" s="302"/>
      <c r="N14" s="96"/>
      <c r="O14" s="126"/>
      <c r="P14" s="37"/>
      <c r="Q14" s="22"/>
    </row>
    <row r="15" spans="2:17" s="10" customFormat="1" ht="27.75" customHeight="1" x14ac:dyDescent="0.25">
      <c r="B15" s="314"/>
      <c r="C15" s="243"/>
      <c r="D15" s="317"/>
      <c r="E15" s="187"/>
      <c r="F15" s="190"/>
      <c r="G15" s="187"/>
      <c r="H15" s="190"/>
      <c r="I15" s="9" t="s">
        <v>7</v>
      </c>
      <c r="J15" s="55">
        <f t="shared" si="1"/>
        <v>248110.7</v>
      </c>
      <c r="K15" s="55">
        <f t="shared" si="1"/>
        <v>131644.30900000001</v>
      </c>
      <c r="L15" s="55">
        <f>K15/J15*100</f>
        <v>53.058698798560478</v>
      </c>
      <c r="M15" s="302"/>
      <c r="N15" s="96"/>
      <c r="O15" s="126"/>
      <c r="P15" s="37"/>
      <c r="Q15" s="22"/>
    </row>
    <row r="16" spans="2:17" s="10" customFormat="1" ht="20.25" customHeight="1" x14ac:dyDescent="0.25">
      <c r="B16" s="314"/>
      <c r="C16" s="243"/>
      <c r="D16" s="317"/>
      <c r="E16" s="187"/>
      <c r="F16" s="190"/>
      <c r="G16" s="187"/>
      <c r="H16" s="190"/>
      <c r="I16" s="9" t="s">
        <v>8</v>
      </c>
      <c r="J16" s="55">
        <f t="shared" si="1"/>
        <v>160319.20000000001</v>
      </c>
      <c r="K16" s="55">
        <f t="shared" si="1"/>
        <v>83801.507999999987</v>
      </c>
      <c r="L16" s="55">
        <f>K16/J16*100</f>
        <v>52.271660537228215</v>
      </c>
      <c r="M16" s="302"/>
      <c r="N16" s="96"/>
      <c r="O16" s="126"/>
      <c r="P16" s="37"/>
      <c r="Q16" s="22"/>
    </row>
    <row r="17" spans="2:17" s="10" customFormat="1" ht="31.5" x14ac:dyDescent="0.25">
      <c r="B17" s="315"/>
      <c r="C17" s="244"/>
      <c r="D17" s="318"/>
      <c r="E17" s="188"/>
      <c r="F17" s="191"/>
      <c r="G17" s="188"/>
      <c r="H17" s="191"/>
      <c r="I17" s="9" t="s">
        <v>9</v>
      </c>
      <c r="J17" s="55" t="s">
        <v>64</v>
      </c>
      <c r="K17" s="55" t="s">
        <v>64</v>
      </c>
      <c r="L17" s="55"/>
      <c r="M17" s="303"/>
      <c r="N17" s="97"/>
      <c r="O17" s="126"/>
      <c r="P17" s="37"/>
      <c r="Q17" s="22"/>
    </row>
    <row r="18" spans="2:17" s="14" customFormat="1" ht="29.25" customHeight="1" x14ac:dyDescent="0.25">
      <c r="B18" s="268" t="s">
        <v>10</v>
      </c>
      <c r="C18" s="225" t="s">
        <v>11</v>
      </c>
      <c r="D18" s="206"/>
      <c r="E18" s="186" t="s">
        <v>114</v>
      </c>
      <c r="F18" s="189">
        <v>45291</v>
      </c>
      <c r="G18" s="186" t="s">
        <v>114</v>
      </c>
      <c r="H18" s="189">
        <v>45291</v>
      </c>
      <c r="I18" s="16" t="s">
        <v>5</v>
      </c>
      <c r="J18" s="56">
        <f>J19+J20+J21+J22</f>
        <v>219027.3</v>
      </c>
      <c r="K18" s="56">
        <f>K19+K20+K21+K22</f>
        <v>112864.325</v>
      </c>
      <c r="L18" s="56">
        <f>K18/J18*100</f>
        <v>51.529797883642814</v>
      </c>
      <c r="M18" s="250"/>
      <c r="N18" s="98"/>
      <c r="O18" s="127"/>
      <c r="P18" s="70">
        <f>P20+P21</f>
        <v>219027.3</v>
      </c>
      <c r="Q18" s="38">
        <f>J18-P18</f>
        <v>0</v>
      </c>
    </row>
    <row r="19" spans="2:17" s="15" customFormat="1" ht="29.25" customHeight="1" x14ac:dyDescent="0.25">
      <c r="B19" s="269"/>
      <c r="C19" s="226"/>
      <c r="D19" s="207"/>
      <c r="E19" s="187"/>
      <c r="F19" s="190"/>
      <c r="G19" s="187"/>
      <c r="H19" s="190"/>
      <c r="I19" s="17" t="s">
        <v>6</v>
      </c>
      <c r="J19" s="56">
        <v>0</v>
      </c>
      <c r="K19" s="56">
        <v>0</v>
      </c>
      <c r="L19" s="56"/>
      <c r="M19" s="251"/>
      <c r="N19" s="99"/>
      <c r="O19" s="127"/>
      <c r="P19" s="39"/>
      <c r="Q19" s="40"/>
    </row>
    <row r="20" spans="2:17" s="15" customFormat="1" ht="29.25" customHeight="1" x14ac:dyDescent="0.25">
      <c r="B20" s="269"/>
      <c r="C20" s="226"/>
      <c r="D20" s="207"/>
      <c r="E20" s="187"/>
      <c r="F20" s="190"/>
      <c r="G20" s="187"/>
      <c r="H20" s="190"/>
      <c r="I20" s="17" t="s">
        <v>7</v>
      </c>
      <c r="J20" s="56">
        <f>J24+J27+J30+J33+J36+J39+J43+J47</f>
        <v>110449.49999999999</v>
      </c>
      <c r="K20" s="56">
        <f>K24+K27+K30+K33+K36+K39+K43+K47</f>
        <v>54965.936000000002</v>
      </c>
      <c r="L20" s="56">
        <f>K20/J20*100</f>
        <v>49.765672094486632</v>
      </c>
      <c r="M20" s="251"/>
      <c r="N20" s="99"/>
      <c r="O20" s="127"/>
      <c r="P20" s="39">
        <v>110449.5</v>
      </c>
      <c r="Q20" s="40">
        <f>J20-P20</f>
        <v>0</v>
      </c>
    </row>
    <row r="21" spans="2:17" s="15" customFormat="1" ht="29.25" customHeight="1" x14ac:dyDescent="0.25">
      <c r="B21" s="269"/>
      <c r="C21" s="226"/>
      <c r="D21" s="207"/>
      <c r="E21" s="187"/>
      <c r="F21" s="190"/>
      <c r="G21" s="187"/>
      <c r="H21" s="190"/>
      <c r="I21" s="17" t="s">
        <v>8</v>
      </c>
      <c r="J21" s="56">
        <f>J25+J28+J31+J34+J37+J40+J44</f>
        <v>108577.8</v>
      </c>
      <c r="K21" s="56">
        <f>K25+K28+K31+K34+K37+K40+K44</f>
        <v>57898.388999999996</v>
      </c>
      <c r="L21" s="56">
        <f>K21/J21*100</f>
        <v>53.324334256173913</v>
      </c>
      <c r="M21" s="251"/>
      <c r="N21" s="99"/>
      <c r="O21" s="127"/>
      <c r="P21" s="39">
        <v>108577.8</v>
      </c>
      <c r="Q21" s="162">
        <f>J21-P21</f>
        <v>0</v>
      </c>
    </row>
    <row r="22" spans="2:17" s="15" customFormat="1" ht="29.25" customHeight="1" x14ac:dyDescent="0.25">
      <c r="B22" s="270"/>
      <c r="C22" s="227"/>
      <c r="D22" s="208"/>
      <c r="E22" s="188"/>
      <c r="F22" s="191"/>
      <c r="G22" s="188"/>
      <c r="H22" s="191"/>
      <c r="I22" s="17" t="s">
        <v>9</v>
      </c>
      <c r="J22" s="56">
        <v>0</v>
      </c>
      <c r="K22" s="56">
        <v>0</v>
      </c>
      <c r="L22" s="56"/>
      <c r="M22" s="252"/>
      <c r="N22" s="100"/>
      <c r="O22" s="127"/>
      <c r="P22" s="39"/>
      <c r="Q22" s="40"/>
    </row>
    <row r="23" spans="2:17" s="5" customFormat="1" ht="29.25" customHeight="1" x14ac:dyDescent="0.25">
      <c r="B23" s="192" t="s">
        <v>14</v>
      </c>
      <c r="C23" s="186" t="s">
        <v>13</v>
      </c>
      <c r="D23" s="186"/>
      <c r="E23" s="186"/>
      <c r="F23" s="189"/>
      <c r="G23" s="186"/>
      <c r="H23" s="189"/>
      <c r="I23" s="24" t="s">
        <v>5</v>
      </c>
      <c r="J23" s="71">
        <f>J24+J25</f>
        <v>167590.79999999999</v>
      </c>
      <c r="K23" s="71">
        <f>K24+K25</f>
        <v>85672.201000000001</v>
      </c>
      <c r="L23" s="72">
        <f>K23/J23*100</f>
        <v>51.119871138511186</v>
      </c>
      <c r="M23" s="186" t="s">
        <v>57</v>
      </c>
      <c r="N23" s="71"/>
      <c r="O23" s="124"/>
      <c r="P23" s="33"/>
      <c r="Q23" s="34"/>
    </row>
    <row r="24" spans="2:17" ht="29.25" customHeight="1" x14ac:dyDescent="0.25">
      <c r="B24" s="193"/>
      <c r="C24" s="187"/>
      <c r="D24" s="187"/>
      <c r="E24" s="187"/>
      <c r="F24" s="190"/>
      <c r="G24" s="187"/>
      <c r="H24" s="190"/>
      <c r="I24" s="6" t="s">
        <v>7</v>
      </c>
      <c r="J24" s="72">
        <v>107224.9</v>
      </c>
      <c r="K24" s="72">
        <v>53004.800999999999</v>
      </c>
      <c r="L24" s="72">
        <f>K24/J24*100</f>
        <v>49.433294878335168</v>
      </c>
      <c r="M24" s="187"/>
      <c r="N24" s="101"/>
      <c r="O24" s="124"/>
    </row>
    <row r="25" spans="2:17" ht="29.25" customHeight="1" x14ac:dyDescent="0.25">
      <c r="B25" s="193"/>
      <c r="C25" s="187"/>
      <c r="D25" s="187"/>
      <c r="E25" s="187"/>
      <c r="F25" s="190"/>
      <c r="G25" s="187"/>
      <c r="H25" s="190"/>
      <c r="I25" s="6" t="s">
        <v>8</v>
      </c>
      <c r="J25" s="72">
        <v>60365.9</v>
      </c>
      <c r="K25" s="72">
        <v>32667.4</v>
      </c>
      <c r="L25" s="72">
        <f>K25/J25*100</f>
        <v>54.11565138596459</v>
      </c>
      <c r="M25" s="188"/>
      <c r="N25" s="102"/>
      <c r="O25" s="124"/>
    </row>
    <row r="26" spans="2:17" s="5" customFormat="1" ht="29.25" customHeight="1" x14ac:dyDescent="0.25">
      <c r="B26" s="192" t="s">
        <v>15</v>
      </c>
      <c r="C26" s="271" t="s">
        <v>180</v>
      </c>
      <c r="D26" s="186"/>
      <c r="E26" s="186"/>
      <c r="F26" s="189"/>
      <c r="G26" s="186"/>
      <c r="H26" s="189"/>
      <c r="I26" s="24" t="s">
        <v>5</v>
      </c>
      <c r="J26" s="71">
        <f>J27+J28</f>
        <v>1028.5</v>
      </c>
      <c r="K26" s="71">
        <f>K27+K28</f>
        <v>380.05799999999999</v>
      </c>
      <c r="L26" s="72">
        <f>K26/J26*100</f>
        <v>36.952649489547881</v>
      </c>
      <c r="M26" s="239" t="s">
        <v>167</v>
      </c>
      <c r="N26" s="71"/>
      <c r="O26" s="128"/>
      <c r="P26" s="33"/>
      <c r="Q26" s="34"/>
    </row>
    <row r="27" spans="2:17" ht="29.25" customHeight="1" x14ac:dyDescent="0.25">
      <c r="B27" s="193"/>
      <c r="C27" s="228"/>
      <c r="D27" s="187"/>
      <c r="E27" s="187"/>
      <c r="F27" s="190"/>
      <c r="G27" s="187"/>
      <c r="H27" s="190"/>
      <c r="I27" s="6" t="s">
        <v>7</v>
      </c>
      <c r="J27" s="72">
        <v>1028.5</v>
      </c>
      <c r="K27" s="72">
        <v>380.05799999999999</v>
      </c>
      <c r="L27" s="72">
        <f>K27/J27*100</f>
        <v>36.952649489547881</v>
      </c>
      <c r="M27" s="240"/>
      <c r="N27" s="101"/>
      <c r="O27" s="128"/>
    </row>
    <row r="28" spans="2:17" ht="111.75" customHeight="1" x14ac:dyDescent="0.25">
      <c r="B28" s="193"/>
      <c r="C28" s="228"/>
      <c r="D28" s="187"/>
      <c r="E28" s="187"/>
      <c r="F28" s="190"/>
      <c r="G28" s="187"/>
      <c r="H28" s="190"/>
      <c r="I28" s="6" t="s">
        <v>8</v>
      </c>
      <c r="J28" s="72">
        <f>136-136</f>
        <v>0</v>
      </c>
      <c r="K28" s="72">
        <f>136-136</f>
        <v>0</v>
      </c>
      <c r="L28" s="72"/>
      <c r="M28" s="241"/>
      <c r="N28" s="102"/>
      <c r="O28" s="128"/>
    </row>
    <row r="29" spans="2:17" s="19" customFormat="1" ht="45.75" customHeight="1" x14ac:dyDescent="0.25">
      <c r="B29" s="219" t="s">
        <v>16</v>
      </c>
      <c r="C29" s="203" t="s">
        <v>17</v>
      </c>
      <c r="D29" s="203"/>
      <c r="E29" s="203"/>
      <c r="F29" s="200"/>
      <c r="G29" s="203"/>
      <c r="H29" s="200"/>
      <c r="I29" s="18" t="s">
        <v>5</v>
      </c>
      <c r="J29" s="57">
        <f>J30+J31</f>
        <v>578</v>
      </c>
      <c r="K29" s="57">
        <f>K30+K31</f>
        <v>247</v>
      </c>
      <c r="L29" s="72">
        <f>K29/J29*100</f>
        <v>42.733564013840834</v>
      </c>
      <c r="M29" s="247" t="s">
        <v>124</v>
      </c>
      <c r="N29" s="57"/>
      <c r="O29" s="129"/>
      <c r="P29" s="41"/>
      <c r="Q29" s="42"/>
    </row>
    <row r="30" spans="2:17" s="21" customFormat="1" ht="39" customHeight="1" x14ac:dyDescent="0.25">
      <c r="B30" s="220"/>
      <c r="C30" s="204"/>
      <c r="D30" s="204"/>
      <c r="E30" s="204"/>
      <c r="F30" s="201"/>
      <c r="G30" s="204"/>
      <c r="H30" s="201"/>
      <c r="I30" s="20" t="s">
        <v>7</v>
      </c>
      <c r="J30" s="58">
        <v>0</v>
      </c>
      <c r="K30" s="58">
        <v>0</v>
      </c>
      <c r="L30" s="58"/>
      <c r="M30" s="248"/>
      <c r="N30" s="103"/>
      <c r="O30" s="129"/>
      <c r="P30" s="43"/>
      <c r="Q30" s="44"/>
    </row>
    <row r="31" spans="2:17" s="21" customFormat="1" ht="29.25" customHeight="1" x14ac:dyDescent="0.25">
      <c r="B31" s="220"/>
      <c r="C31" s="204"/>
      <c r="D31" s="204"/>
      <c r="E31" s="204"/>
      <c r="F31" s="201"/>
      <c r="G31" s="204"/>
      <c r="H31" s="201"/>
      <c r="I31" s="20" t="s">
        <v>8</v>
      </c>
      <c r="J31" s="58">
        <v>578</v>
      </c>
      <c r="K31" s="58">
        <v>247</v>
      </c>
      <c r="L31" s="72">
        <f>K31/J31*100</f>
        <v>42.733564013840834</v>
      </c>
      <c r="M31" s="249"/>
      <c r="N31" s="104"/>
      <c r="O31" s="129"/>
      <c r="P31" s="43"/>
      <c r="Q31" s="44"/>
    </row>
    <row r="32" spans="2:17" s="5" customFormat="1" ht="29.25" customHeight="1" x14ac:dyDescent="0.25">
      <c r="B32" s="192" t="s">
        <v>18</v>
      </c>
      <c r="C32" s="186" t="s">
        <v>19</v>
      </c>
      <c r="D32" s="186"/>
      <c r="E32" s="186"/>
      <c r="F32" s="189"/>
      <c r="G32" s="186"/>
      <c r="H32" s="189"/>
      <c r="I32" s="24" t="s">
        <v>5</v>
      </c>
      <c r="J32" s="71">
        <f>J33+J34</f>
        <v>45</v>
      </c>
      <c r="K32" s="71">
        <f>K33+K34</f>
        <v>7.5</v>
      </c>
      <c r="L32" s="72">
        <f>K32/J32*100</f>
        <v>16.666666666666664</v>
      </c>
      <c r="M32" s="186" t="s">
        <v>145</v>
      </c>
      <c r="N32" s="71"/>
      <c r="O32" s="124"/>
      <c r="P32" s="33"/>
      <c r="Q32" s="34"/>
    </row>
    <row r="33" spans="2:17" ht="29.25" customHeight="1" x14ac:dyDescent="0.25">
      <c r="B33" s="193"/>
      <c r="C33" s="187"/>
      <c r="D33" s="187"/>
      <c r="E33" s="187"/>
      <c r="F33" s="190"/>
      <c r="G33" s="187"/>
      <c r="H33" s="190"/>
      <c r="I33" s="6" t="s">
        <v>7</v>
      </c>
      <c r="J33" s="72">
        <v>45</v>
      </c>
      <c r="K33" s="72">
        <v>7.5</v>
      </c>
      <c r="L33" s="72">
        <f>K33/J33*100</f>
        <v>16.666666666666664</v>
      </c>
      <c r="M33" s="187"/>
      <c r="N33" s="101"/>
      <c r="O33" s="124"/>
    </row>
    <row r="34" spans="2:17" ht="29.25" customHeight="1" x14ac:dyDescent="0.25">
      <c r="B34" s="193"/>
      <c r="C34" s="187"/>
      <c r="D34" s="187"/>
      <c r="E34" s="187"/>
      <c r="F34" s="190"/>
      <c r="G34" s="187"/>
      <c r="H34" s="190"/>
      <c r="I34" s="6" t="s">
        <v>8</v>
      </c>
      <c r="J34" s="72">
        <v>0</v>
      </c>
      <c r="K34" s="72">
        <v>0</v>
      </c>
      <c r="L34" s="72"/>
      <c r="M34" s="188"/>
      <c r="N34" s="102"/>
      <c r="O34" s="124"/>
    </row>
    <row r="35" spans="2:17" s="5" customFormat="1" ht="29.25" customHeight="1" x14ac:dyDescent="0.25">
      <c r="B35" s="192" t="s">
        <v>20</v>
      </c>
      <c r="C35" s="186" t="s">
        <v>125</v>
      </c>
      <c r="D35" s="186"/>
      <c r="E35" s="186"/>
      <c r="F35" s="189"/>
      <c r="G35" s="186"/>
      <c r="H35" s="189"/>
      <c r="I35" s="24" t="s">
        <v>5</v>
      </c>
      <c r="J35" s="71">
        <f>J36+J37</f>
        <v>54.5</v>
      </c>
      <c r="K35" s="71">
        <f>K36+K37</f>
        <v>0</v>
      </c>
      <c r="L35" s="72">
        <f t="shared" ref="L35:L37" si="2">K35/J35*100</f>
        <v>0</v>
      </c>
      <c r="M35" s="186" t="s">
        <v>147</v>
      </c>
      <c r="N35" s="71"/>
      <c r="O35" s="124"/>
      <c r="P35" s="33"/>
      <c r="Q35" s="34"/>
    </row>
    <row r="36" spans="2:17" ht="29.25" customHeight="1" x14ac:dyDescent="0.25">
      <c r="B36" s="193"/>
      <c r="C36" s="187"/>
      <c r="D36" s="187"/>
      <c r="E36" s="187"/>
      <c r="F36" s="190"/>
      <c r="G36" s="187"/>
      <c r="H36" s="190"/>
      <c r="I36" s="6" t="s">
        <v>7</v>
      </c>
      <c r="J36" s="72">
        <v>0</v>
      </c>
      <c r="K36" s="72">
        <v>0</v>
      </c>
      <c r="L36" s="72"/>
      <c r="M36" s="187"/>
      <c r="N36" s="101"/>
      <c r="O36" s="124"/>
    </row>
    <row r="37" spans="2:17" ht="30" customHeight="1" x14ac:dyDescent="0.25">
      <c r="B37" s="193"/>
      <c r="C37" s="187"/>
      <c r="D37" s="187"/>
      <c r="E37" s="187"/>
      <c r="F37" s="190"/>
      <c r="G37" s="187"/>
      <c r="H37" s="190"/>
      <c r="I37" s="6" t="s">
        <v>8</v>
      </c>
      <c r="J37" s="72">
        <v>54.5</v>
      </c>
      <c r="K37" s="72">
        <v>0</v>
      </c>
      <c r="L37" s="72">
        <f t="shared" si="2"/>
        <v>0</v>
      </c>
      <c r="M37" s="188"/>
      <c r="N37" s="102"/>
      <c r="O37" s="124"/>
    </row>
    <row r="38" spans="2:17" s="19" customFormat="1" ht="29.25" customHeight="1" x14ac:dyDescent="0.25">
      <c r="B38" s="219" t="s">
        <v>21</v>
      </c>
      <c r="C38" s="203" t="s">
        <v>22</v>
      </c>
      <c r="D38" s="203"/>
      <c r="E38" s="203"/>
      <c r="F38" s="200"/>
      <c r="G38" s="203"/>
      <c r="H38" s="200"/>
      <c r="I38" s="18" t="s">
        <v>5</v>
      </c>
      <c r="J38" s="57">
        <f>J39+J40</f>
        <v>49004</v>
      </c>
      <c r="K38" s="57">
        <f>K39+K40</f>
        <v>25831.073</v>
      </c>
      <c r="L38" s="58">
        <f>K38/J38*100</f>
        <v>52.712172475716265</v>
      </c>
      <c r="M38" s="203" t="s">
        <v>158</v>
      </c>
      <c r="N38" s="57"/>
      <c r="O38" s="130"/>
      <c r="P38" s="41"/>
      <c r="Q38" s="42"/>
    </row>
    <row r="39" spans="2:17" s="21" customFormat="1" ht="29.25" customHeight="1" x14ac:dyDescent="0.25">
      <c r="B39" s="220"/>
      <c r="C39" s="204"/>
      <c r="D39" s="204"/>
      <c r="E39" s="204"/>
      <c r="F39" s="201"/>
      <c r="G39" s="204"/>
      <c r="H39" s="201"/>
      <c r="I39" s="20" t="s">
        <v>7</v>
      </c>
      <c r="J39" s="58">
        <v>1431.9</v>
      </c>
      <c r="K39" s="58">
        <v>854.38300000000004</v>
      </c>
      <c r="L39" s="58">
        <f>K39/J39*100</f>
        <v>59.667784063132899</v>
      </c>
      <c r="M39" s="204"/>
      <c r="N39" s="103"/>
      <c r="O39" s="130"/>
      <c r="P39" s="43"/>
      <c r="Q39" s="44"/>
    </row>
    <row r="40" spans="2:17" s="21" customFormat="1" ht="29.25" customHeight="1" x14ac:dyDescent="0.25">
      <c r="B40" s="220"/>
      <c r="C40" s="204"/>
      <c r="D40" s="204"/>
      <c r="E40" s="204"/>
      <c r="F40" s="201"/>
      <c r="G40" s="204"/>
      <c r="H40" s="201"/>
      <c r="I40" s="20" t="s">
        <v>8</v>
      </c>
      <c r="J40" s="58">
        <v>47572.1</v>
      </c>
      <c r="K40" s="58">
        <v>24976.69</v>
      </c>
      <c r="L40" s="58">
        <f>K40/J40*100</f>
        <v>52.502811521879423</v>
      </c>
      <c r="M40" s="205"/>
      <c r="N40" s="104"/>
      <c r="O40" s="130"/>
      <c r="P40" s="43"/>
      <c r="Q40" s="44"/>
    </row>
    <row r="41" spans="2:17" s="19" customFormat="1" ht="29.45" customHeight="1" x14ac:dyDescent="0.25">
      <c r="B41" s="219" t="s">
        <v>98</v>
      </c>
      <c r="C41" s="203" t="s">
        <v>168</v>
      </c>
      <c r="D41" s="203"/>
      <c r="E41" s="203"/>
      <c r="F41" s="200"/>
      <c r="G41" s="203"/>
      <c r="H41" s="200"/>
      <c r="I41" s="18" t="s">
        <v>5</v>
      </c>
      <c r="J41" s="154">
        <f>J43+J44+J42</f>
        <v>726.5</v>
      </c>
      <c r="K41" s="154">
        <f>K43+K44+K42</f>
        <v>726.49299999999994</v>
      </c>
      <c r="L41" s="163">
        <f>K41/J41*100</f>
        <v>99.999036476256009</v>
      </c>
      <c r="M41" s="214" t="s">
        <v>169</v>
      </c>
      <c r="N41" s="154" t="s">
        <v>146</v>
      </c>
      <c r="O41" s="128"/>
      <c r="P41" s="41"/>
      <c r="Q41" s="42"/>
    </row>
    <row r="42" spans="2:17" s="19" customFormat="1" ht="29.45" customHeight="1" x14ac:dyDescent="0.25">
      <c r="B42" s="220"/>
      <c r="C42" s="204"/>
      <c r="D42" s="204"/>
      <c r="E42" s="204"/>
      <c r="F42" s="201"/>
      <c r="G42" s="204"/>
      <c r="H42" s="201"/>
      <c r="I42" s="20" t="s">
        <v>6</v>
      </c>
      <c r="J42" s="154">
        <v>0</v>
      </c>
      <c r="K42" s="154">
        <v>0</v>
      </c>
      <c r="L42" s="163"/>
      <c r="M42" s="215"/>
      <c r="N42" s="158"/>
      <c r="O42" s="128"/>
      <c r="P42" s="41"/>
      <c r="Q42" s="42"/>
    </row>
    <row r="43" spans="2:17" s="21" customFormat="1" ht="29.45" customHeight="1" x14ac:dyDescent="0.25">
      <c r="B43" s="220"/>
      <c r="C43" s="204"/>
      <c r="D43" s="204"/>
      <c r="E43" s="204"/>
      <c r="F43" s="201"/>
      <c r="G43" s="204"/>
      <c r="H43" s="201"/>
      <c r="I43" s="20" t="s">
        <v>7</v>
      </c>
      <c r="J43" s="163">
        <v>719.2</v>
      </c>
      <c r="K43" s="163">
        <v>719.19399999999996</v>
      </c>
      <c r="L43" s="163">
        <f>K43/J43*100</f>
        <v>99.999165739710776</v>
      </c>
      <c r="M43" s="215"/>
      <c r="N43" s="158"/>
      <c r="O43" s="128"/>
      <c r="P43" s="43"/>
      <c r="Q43" s="44"/>
    </row>
    <row r="44" spans="2:17" s="21" customFormat="1" ht="65.25" customHeight="1" x14ac:dyDescent="0.25">
      <c r="B44" s="220"/>
      <c r="C44" s="204"/>
      <c r="D44" s="204"/>
      <c r="E44" s="204"/>
      <c r="F44" s="201"/>
      <c r="G44" s="204"/>
      <c r="H44" s="201"/>
      <c r="I44" s="20" t="s">
        <v>8</v>
      </c>
      <c r="J44" s="163">
        <v>7.3</v>
      </c>
      <c r="K44" s="163">
        <v>7.2990000000000004</v>
      </c>
      <c r="L44" s="163">
        <f>K44/J44*100</f>
        <v>99.986301369863014</v>
      </c>
      <c r="M44" s="253"/>
      <c r="N44" s="161"/>
      <c r="O44" s="128"/>
      <c r="P44" s="43"/>
      <c r="Q44" s="44"/>
    </row>
    <row r="45" spans="2:17" s="19" customFormat="1" ht="19.899999999999999" hidden="1" customHeight="1" x14ac:dyDescent="0.25">
      <c r="B45" s="219" t="s">
        <v>100</v>
      </c>
      <c r="C45" s="203" t="s">
        <v>101</v>
      </c>
      <c r="D45" s="203"/>
      <c r="E45" s="203"/>
      <c r="F45" s="200"/>
      <c r="G45" s="203"/>
      <c r="H45" s="200"/>
      <c r="I45" s="18" t="s">
        <v>5</v>
      </c>
      <c r="J45" s="57">
        <f>J47+J48+J46</f>
        <v>0</v>
      </c>
      <c r="K45" s="57">
        <f>K47+K48+K46</f>
        <v>0</v>
      </c>
      <c r="L45" s="57"/>
      <c r="M45" s="230" t="s">
        <v>102</v>
      </c>
      <c r="N45" s="57"/>
      <c r="O45" s="131"/>
      <c r="P45" s="41"/>
      <c r="Q45" s="42"/>
    </row>
    <row r="46" spans="2:17" s="19" customFormat="1" ht="19.899999999999999" hidden="1" customHeight="1" x14ac:dyDescent="0.25">
      <c r="B46" s="220"/>
      <c r="C46" s="204"/>
      <c r="D46" s="204"/>
      <c r="E46" s="204"/>
      <c r="F46" s="201"/>
      <c r="G46" s="204"/>
      <c r="H46" s="201"/>
      <c r="I46" s="20" t="s">
        <v>6</v>
      </c>
      <c r="J46" s="57">
        <v>0</v>
      </c>
      <c r="K46" s="57">
        <v>0</v>
      </c>
      <c r="L46" s="103"/>
      <c r="M46" s="231"/>
      <c r="N46" s="103"/>
      <c r="O46" s="131"/>
      <c r="P46" s="41"/>
      <c r="Q46" s="42"/>
    </row>
    <row r="47" spans="2:17" s="21" customFormat="1" ht="19.899999999999999" hidden="1" customHeight="1" x14ac:dyDescent="0.25">
      <c r="B47" s="220"/>
      <c r="C47" s="204"/>
      <c r="D47" s="204"/>
      <c r="E47" s="204"/>
      <c r="F47" s="201"/>
      <c r="G47" s="204"/>
      <c r="H47" s="201"/>
      <c r="I47" s="20" t="s">
        <v>7</v>
      </c>
      <c r="J47" s="58">
        <v>0</v>
      </c>
      <c r="K47" s="58">
        <v>0</v>
      </c>
      <c r="L47" s="103"/>
      <c r="M47" s="231"/>
      <c r="N47" s="103"/>
      <c r="O47" s="131"/>
      <c r="P47" s="43"/>
      <c r="Q47" s="44"/>
    </row>
    <row r="48" spans="2:17" s="21" customFormat="1" ht="19.899999999999999" hidden="1" customHeight="1" x14ac:dyDescent="0.25">
      <c r="B48" s="220"/>
      <c r="C48" s="204"/>
      <c r="D48" s="204"/>
      <c r="E48" s="204"/>
      <c r="F48" s="201"/>
      <c r="G48" s="204"/>
      <c r="H48" s="201"/>
      <c r="I48" s="20" t="s">
        <v>8</v>
      </c>
      <c r="J48" s="58"/>
      <c r="K48" s="58"/>
      <c r="L48" s="104"/>
      <c r="M48" s="232"/>
      <c r="N48" s="104"/>
      <c r="O48" s="131"/>
      <c r="P48" s="43"/>
      <c r="Q48" s="44"/>
    </row>
    <row r="49" spans="2:19" s="14" customFormat="1" ht="30" customHeight="1" x14ac:dyDescent="0.25">
      <c r="B49" s="268" t="s">
        <v>35</v>
      </c>
      <c r="C49" s="225" t="s">
        <v>59</v>
      </c>
      <c r="D49" s="206"/>
      <c r="E49" s="186" t="s">
        <v>114</v>
      </c>
      <c r="F49" s="189">
        <v>45291</v>
      </c>
      <c r="G49" s="186" t="s">
        <v>114</v>
      </c>
      <c r="H49" s="189">
        <v>45291</v>
      </c>
      <c r="I49" s="16" t="s">
        <v>5</v>
      </c>
      <c r="J49" s="56">
        <f>J50+J51+J52+J53</f>
        <v>181429.1</v>
      </c>
      <c r="K49" s="56">
        <f>K50+K51+K52+K53</f>
        <v>100201.95600000001</v>
      </c>
      <c r="L49" s="56">
        <f>K49/J49*100</f>
        <v>55.229263662775153</v>
      </c>
      <c r="M49" s="250"/>
      <c r="N49" s="98"/>
      <c r="O49" s="127"/>
      <c r="P49" s="70">
        <f>P51+P52+P50</f>
        <v>181429.09999999998</v>
      </c>
      <c r="Q49" s="38">
        <f>P49-J49</f>
        <v>0</v>
      </c>
      <c r="R49" s="73"/>
      <c r="S49" s="74"/>
    </row>
    <row r="50" spans="2:19" s="15" customFormat="1" x14ac:dyDescent="0.25">
      <c r="B50" s="269"/>
      <c r="C50" s="226"/>
      <c r="D50" s="207"/>
      <c r="E50" s="187"/>
      <c r="F50" s="190"/>
      <c r="G50" s="187"/>
      <c r="H50" s="190"/>
      <c r="I50" s="17" t="s">
        <v>6</v>
      </c>
      <c r="J50" s="56">
        <f>J76+J80+J84+J96+J101+J106</f>
        <v>23855.8</v>
      </c>
      <c r="K50" s="56">
        <f>K76+K80+K84+K96+K101+K106</f>
        <v>11916.06</v>
      </c>
      <c r="L50" s="56">
        <f>K50/J50*100</f>
        <v>49.950368463853657</v>
      </c>
      <c r="M50" s="251"/>
      <c r="N50" s="99"/>
      <c r="O50" s="127"/>
      <c r="P50" s="39">
        <v>23855.8</v>
      </c>
      <c r="Q50" s="38">
        <f>P50-J50</f>
        <v>0</v>
      </c>
      <c r="R50" s="75"/>
      <c r="S50" s="74"/>
    </row>
    <row r="51" spans="2:19" s="15" customFormat="1" x14ac:dyDescent="0.25">
      <c r="B51" s="269"/>
      <c r="C51" s="226"/>
      <c r="D51" s="207"/>
      <c r="E51" s="187"/>
      <c r="F51" s="190"/>
      <c r="G51" s="187"/>
      <c r="H51" s="190"/>
      <c r="I51" s="17" t="s">
        <v>7</v>
      </c>
      <c r="J51" s="56">
        <f>J55+J58+J61+J64+J67+J70+J73+J77+J81+J85+J89+J93+J97+J102+J107</f>
        <v>130532.90000000001</v>
      </c>
      <c r="K51" s="56">
        <f>K55+K58+K61+K64+K67+K70+K73+K77+K81+K85+K89+K93+K97+K102+K107</f>
        <v>74106.510000000009</v>
      </c>
      <c r="L51" s="56">
        <f>K51/J51*100</f>
        <v>56.772284994817404</v>
      </c>
      <c r="M51" s="251"/>
      <c r="N51" s="99"/>
      <c r="O51" s="127"/>
      <c r="P51" s="39">
        <v>130532.9</v>
      </c>
      <c r="Q51" s="40">
        <f>P51-J51</f>
        <v>0</v>
      </c>
      <c r="R51" s="75"/>
      <c r="S51" s="74"/>
    </row>
    <row r="52" spans="2:19" s="15" customFormat="1" x14ac:dyDescent="0.25">
      <c r="B52" s="269"/>
      <c r="C52" s="226"/>
      <c r="D52" s="207"/>
      <c r="E52" s="187"/>
      <c r="F52" s="190"/>
      <c r="G52" s="187"/>
      <c r="H52" s="190"/>
      <c r="I52" s="17" t="s">
        <v>8</v>
      </c>
      <c r="J52" s="56">
        <f>J56+J59+J62+J65+J68+J71+J74+J82+J86+J90+J98+J103+J108</f>
        <v>27040.399999999998</v>
      </c>
      <c r="K52" s="56">
        <f>K56+K59+K62+K65+K68+K71+K74+K82+K86+K90+K98+K103+K108</f>
        <v>14179.386</v>
      </c>
      <c r="L52" s="56">
        <f>K52/J52*100</f>
        <v>52.437781985473599</v>
      </c>
      <c r="M52" s="251"/>
      <c r="N52" s="99"/>
      <c r="O52" s="127"/>
      <c r="P52" s="39">
        <v>27040.400000000001</v>
      </c>
      <c r="Q52" s="40">
        <f>P52-J52</f>
        <v>0</v>
      </c>
      <c r="R52" s="75"/>
      <c r="S52" s="74"/>
    </row>
    <row r="53" spans="2:19" s="15" customFormat="1" ht="36.75" customHeight="1" x14ac:dyDescent="0.25">
      <c r="B53" s="270"/>
      <c r="C53" s="227"/>
      <c r="D53" s="208"/>
      <c r="E53" s="188"/>
      <c r="F53" s="191"/>
      <c r="G53" s="188"/>
      <c r="H53" s="191"/>
      <c r="I53" s="17" t="s">
        <v>9</v>
      </c>
      <c r="J53" s="56">
        <v>0</v>
      </c>
      <c r="K53" s="56">
        <v>0</v>
      </c>
      <c r="L53" s="56"/>
      <c r="M53" s="252"/>
      <c r="N53" s="100"/>
      <c r="O53" s="127"/>
      <c r="P53" s="39"/>
      <c r="Q53" s="40"/>
    </row>
    <row r="54" spans="2:19" s="5" customFormat="1" ht="30" customHeight="1" x14ac:dyDescent="0.25">
      <c r="B54" s="192" t="s">
        <v>36</v>
      </c>
      <c r="C54" s="186" t="s">
        <v>13</v>
      </c>
      <c r="D54" s="186"/>
      <c r="E54" s="186"/>
      <c r="F54" s="189"/>
      <c r="G54" s="186"/>
      <c r="H54" s="189"/>
      <c r="I54" s="24" t="s">
        <v>5</v>
      </c>
      <c r="J54" s="71">
        <f>J55+J56</f>
        <v>121909.5</v>
      </c>
      <c r="K54" s="71">
        <f>K55+K56</f>
        <v>72063.596000000005</v>
      </c>
      <c r="L54" s="163">
        <f t="shared" ref="L54:L60" si="3">K54/J54*100</f>
        <v>59.112371062140369</v>
      </c>
      <c r="M54" s="186" t="s">
        <v>94</v>
      </c>
      <c r="N54" s="71"/>
      <c r="O54" s="124"/>
      <c r="P54" s="33"/>
      <c r="Q54" s="34"/>
    </row>
    <row r="55" spans="2:19" ht="23.25" customHeight="1" x14ac:dyDescent="0.25">
      <c r="B55" s="193"/>
      <c r="C55" s="187"/>
      <c r="D55" s="187"/>
      <c r="E55" s="187"/>
      <c r="F55" s="190"/>
      <c r="G55" s="187"/>
      <c r="H55" s="190"/>
      <c r="I55" s="6" t="s">
        <v>7</v>
      </c>
      <c r="J55" s="72">
        <f>108219+285+6772.7+2166.3</f>
        <v>117443</v>
      </c>
      <c r="K55" s="72">
        <v>69934.53</v>
      </c>
      <c r="L55" s="163">
        <f t="shared" si="3"/>
        <v>59.547635874424188</v>
      </c>
      <c r="M55" s="187"/>
      <c r="N55" s="101"/>
      <c r="O55" s="124"/>
    </row>
    <row r="56" spans="2:19" ht="25.5" customHeight="1" x14ac:dyDescent="0.25">
      <c r="B56" s="193"/>
      <c r="C56" s="187"/>
      <c r="D56" s="187"/>
      <c r="E56" s="187"/>
      <c r="F56" s="190"/>
      <c r="G56" s="187"/>
      <c r="H56" s="190"/>
      <c r="I56" s="6" t="s">
        <v>8</v>
      </c>
      <c r="J56" s="72">
        <f>4466.5</f>
        <v>4466.5</v>
      </c>
      <c r="K56" s="72">
        <v>2129.0659999999998</v>
      </c>
      <c r="L56" s="163">
        <f t="shared" si="3"/>
        <v>47.667435352065375</v>
      </c>
      <c r="M56" s="188"/>
      <c r="N56" s="102"/>
      <c r="O56" s="124"/>
    </row>
    <row r="57" spans="2:19" s="5" customFormat="1" ht="60" customHeight="1" x14ac:dyDescent="0.25">
      <c r="B57" s="192" t="s">
        <v>37</v>
      </c>
      <c r="C57" s="271" t="s">
        <v>112</v>
      </c>
      <c r="D57" s="186"/>
      <c r="E57" s="186"/>
      <c r="F57" s="189"/>
      <c r="G57" s="186"/>
      <c r="H57" s="189"/>
      <c r="I57" s="24" t="s">
        <v>5</v>
      </c>
      <c r="J57" s="71">
        <f>J58+J59</f>
        <v>2141.15</v>
      </c>
      <c r="K57" s="71">
        <f>K58+K59</f>
        <v>862.3</v>
      </c>
      <c r="L57" s="163">
        <f t="shared" si="3"/>
        <v>40.272750624664312</v>
      </c>
      <c r="M57" s="310" t="s">
        <v>170</v>
      </c>
      <c r="N57" s="71"/>
      <c r="O57" s="124"/>
      <c r="P57" s="33"/>
      <c r="Q57" s="34"/>
    </row>
    <row r="58" spans="2:19" ht="60" customHeight="1" x14ac:dyDescent="0.25">
      <c r="B58" s="193"/>
      <c r="C58" s="228"/>
      <c r="D58" s="187"/>
      <c r="E58" s="187"/>
      <c r="F58" s="190"/>
      <c r="G58" s="187"/>
      <c r="H58" s="190"/>
      <c r="I58" s="6" t="s">
        <v>7</v>
      </c>
      <c r="J58" s="58">
        <f>2099-42.25</f>
        <v>2056.75</v>
      </c>
      <c r="K58" s="58">
        <v>862.3</v>
      </c>
      <c r="L58" s="163">
        <f t="shared" si="3"/>
        <v>41.925367691746686</v>
      </c>
      <c r="M58" s="311"/>
      <c r="N58" s="103"/>
      <c r="O58" s="124"/>
    </row>
    <row r="59" spans="2:19" ht="60" customHeight="1" x14ac:dyDescent="0.25">
      <c r="B59" s="193"/>
      <c r="C59" s="228"/>
      <c r="D59" s="187"/>
      <c r="E59" s="187"/>
      <c r="F59" s="190"/>
      <c r="G59" s="187"/>
      <c r="H59" s="190"/>
      <c r="I59" s="6" t="s">
        <v>8</v>
      </c>
      <c r="J59" s="72">
        <v>84.4</v>
      </c>
      <c r="K59" s="72">
        <v>0</v>
      </c>
      <c r="L59" s="163">
        <f>K59/J59*100</f>
        <v>0</v>
      </c>
      <c r="M59" s="312"/>
      <c r="N59" s="102"/>
      <c r="O59" s="124"/>
    </row>
    <row r="60" spans="2:19" s="19" customFormat="1" ht="34.9" customHeight="1" x14ac:dyDescent="0.25">
      <c r="B60" s="219" t="s">
        <v>38</v>
      </c>
      <c r="C60" s="203" t="s">
        <v>17</v>
      </c>
      <c r="D60" s="203"/>
      <c r="E60" s="203"/>
      <c r="F60" s="200"/>
      <c r="G60" s="203"/>
      <c r="H60" s="200"/>
      <c r="I60" s="18" t="s">
        <v>5</v>
      </c>
      <c r="J60" s="57">
        <f>J61+J62</f>
        <v>167</v>
      </c>
      <c r="K60" s="57">
        <f>K61+K62</f>
        <v>82.1</v>
      </c>
      <c r="L60" s="163">
        <f t="shared" si="3"/>
        <v>49.161676646706582</v>
      </c>
      <c r="M60" s="247" t="s">
        <v>118</v>
      </c>
      <c r="N60" s="57"/>
      <c r="O60" s="129"/>
      <c r="P60" s="41"/>
      <c r="Q60" s="42"/>
    </row>
    <row r="61" spans="2:19" s="21" customFormat="1" ht="34.9" customHeight="1" x14ac:dyDescent="0.25">
      <c r="B61" s="220"/>
      <c r="C61" s="204"/>
      <c r="D61" s="204"/>
      <c r="E61" s="204"/>
      <c r="F61" s="201"/>
      <c r="G61" s="204"/>
      <c r="H61" s="201"/>
      <c r="I61" s="20" t="s">
        <v>7</v>
      </c>
      <c r="J61" s="58">
        <v>0</v>
      </c>
      <c r="K61" s="58">
        <v>0</v>
      </c>
      <c r="L61" s="103"/>
      <c r="M61" s="248"/>
      <c r="N61" s="103"/>
      <c r="O61" s="129"/>
      <c r="P61" s="43"/>
      <c r="Q61" s="44"/>
    </row>
    <row r="62" spans="2:19" s="21" customFormat="1" ht="32.450000000000003" customHeight="1" x14ac:dyDescent="0.25">
      <c r="B62" s="220"/>
      <c r="C62" s="204"/>
      <c r="D62" s="204"/>
      <c r="E62" s="204"/>
      <c r="F62" s="201"/>
      <c r="G62" s="204"/>
      <c r="H62" s="201"/>
      <c r="I62" s="20" t="s">
        <v>8</v>
      </c>
      <c r="J62" s="58">
        <v>167</v>
      </c>
      <c r="K62" s="58">
        <v>82.1</v>
      </c>
      <c r="L62" s="163">
        <f>K62/J62*100</f>
        <v>49.161676646706582</v>
      </c>
      <c r="M62" s="249"/>
      <c r="N62" s="104"/>
      <c r="O62" s="129"/>
      <c r="P62" s="43"/>
      <c r="Q62" s="44"/>
    </row>
    <row r="63" spans="2:19" s="157" customFormat="1" ht="25.5" customHeight="1" x14ac:dyDescent="0.25">
      <c r="B63" s="308" t="s">
        <v>39</v>
      </c>
      <c r="C63" s="214" t="s">
        <v>43</v>
      </c>
      <c r="D63" s="214"/>
      <c r="E63" s="214"/>
      <c r="F63" s="245"/>
      <c r="G63" s="214"/>
      <c r="H63" s="245"/>
      <c r="I63" s="164" t="s">
        <v>5</v>
      </c>
      <c r="J63" s="154">
        <f>J64+J65</f>
        <v>106.25</v>
      </c>
      <c r="K63" s="154">
        <f>K64+K65</f>
        <v>100.4</v>
      </c>
      <c r="L63" s="163">
        <f>K63/J63*100</f>
        <v>94.494117647058829</v>
      </c>
      <c r="M63" s="214" t="s">
        <v>159</v>
      </c>
      <c r="N63" s="154"/>
      <c r="O63" s="128"/>
      <c r="P63" s="155"/>
      <c r="Q63" s="156"/>
    </row>
    <row r="64" spans="2:19" s="160" customFormat="1" ht="24.75" customHeight="1" x14ac:dyDescent="0.25">
      <c r="B64" s="309"/>
      <c r="C64" s="215"/>
      <c r="D64" s="215"/>
      <c r="E64" s="215"/>
      <c r="F64" s="246"/>
      <c r="G64" s="215"/>
      <c r="H64" s="246"/>
      <c r="I64" s="165" t="s">
        <v>7</v>
      </c>
      <c r="J64" s="163">
        <f>70+36.25</f>
        <v>106.25</v>
      </c>
      <c r="K64" s="163">
        <v>100.4</v>
      </c>
      <c r="L64" s="163">
        <f>K64/J64*100</f>
        <v>94.494117647058829</v>
      </c>
      <c r="M64" s="215"/>
      <c r="N64" s="158"/>
      <c r="O64" s="128"/>
      <c r="P64" s="159"/>
      <c r="Q64" s="82"/>
    </row>
    <row r="65" spans="2:17" s="160" customFormat="1" ht="29.25" customHeight="1" x14ac:dyDescent="0.25">
      <c r="B65" s="309"/>
      <c r="C65" s="215"/>
      <c r="D65" s="215"/>
      <c r="E65" s="215"/>
      <c r="F65" s="246"/>
      <c r="G65" s="215"/>
      <c r="H65" s="246"/>
      <c r="I65" s="165" t="s">
        <v>8</v>
      </c>
      <c r="J65" s="163">
        <v>0</v>
      </c>
      <c r="K65" s="163">
        <v>0</v>
      </c>
      <c r="L65" s="161"/>
      <c r="M65" s="253"/>
      <c r="N65" s="161"/>
      <c r="O65" s="128"/>
      <c r="P65" s="159"/>
      <c r="Q65" s="82"/>
    </row>
    <row r="66" spans="2:17" s="19" customFormat="1" ht="22.15" customHeight="1" x14ac:dyDescent="0.25">
      <c r="B66" s="219" t="s">
        <v>40</v>
      </c>
      <c r="C66" s="203" t="s">
        <v>42</v>
      </c>
      <c r="D66" s="203"/>
      <c r="E66" s="203"/>
      <c r="F66" s="200"/>
      <c r="G66" s="203"/>
      <c r="H66" s="200"/>
      <c r="I66" s="18" t="s">
        <v>5</v>
      </c>
      <c r="J66" s="57">
        <f>J67+J68</f>
        <v>800</v>
      </c>
      <c r="K66" s="57">
        <f>K67+K68</f>
        <v>0</v>
      </c>
      <c r="L66" s="163">
        <f>K66/J66*100</f>
        <v>0</v>
      </c>
      <c r="M66" s="203" t="s">
        <v>119</v>
      </c>
      <c r="N66" s="57"/>
      <c r="O66" s="130"/>
      <c r="P66" s="41"/>
      <c r="Q66" s="42"/>
    </row>
    <row r="67" spans="2:17" s="21" customFormat="1" ht="22.15" customHeight="1" x14ac:dyDescent="0.25">
      <c r="B67" s="220"/>
      <c r="C67" s="204"/>
      <c r="D67" s="204"/>
      <c r="E67" s="204"/>
      <c r="F67" s="201"/>
      <c r="G67" s="204"/>
      <c r="H67" s="201"/>
      <c r="I67" s="20" t="s">
        <v>7</v>
      </c>
      <c r="J67" s="58">
        <v>0</v>
      </c>
      <c r="K67" s="58">
        <v>0</v>
      </c>
      <c r="L67" s="58"/>
      <c r="M67" s="204"/>
      <c r="N67" s="103"/>
      <c r="O67" s="130"/>
      <c r="P67" s="43"/>
      <c r="Q67" s="44"/>
    </row>
    <row r="68" spans="2:17" s="21" customFormat="1" ht="22.15" customHeight="1" x14ac:dyDescent="0.25">
      <c r="B68" s="220"/>
      <c r="C68" s="204"/>
      <c r="D68" s="204"/>
      <c r="E68" s="204"/>
      <c r="F68" s="201"/>
      <c r="G68" s="204"/>
      <c r="H68" s="201"/>
      <c r="I68" s="20" t="s">
        <v>8</v>
      </c>
      <c r="J68" s="58">
        <v>800</v>
      </c>
      <c r="K68" s="58">
        <v>0</v>
      </c>
      <c r="L68" s="163">
        <f>K68/J68*100</f>
        <v>0</v>
      </c>
      <c r="M68" s="205"/>
      <c r="N68" s="104"/>
      <c r="O68" s="130"/>
      <c r="P68" s="43"/>
      <c r="Q68" s="44"/>
    </row>
    <row r="69" spans="2:17" s="5" customFormat="1" ht="36.75" customHeight="1" x14ac:dyDescent="0.25">
      <c r="B69" s="219" t="s">
        <v>41</v>
      </c>
      <c r="C69" s="186" t="s">
        <v>22</v>
      </c>
      <c r="D69" s="186"/>
      <c r="E69" s="186"/>
      <c r="F69" s="189"/>
      <c r="G69" s="186"/>
      <c r="H69" s="189"/>
      <c r="I69" s="24" t="s">
        <v>5</v>
      </c>
      <c r="J69" s="71">
        <f>J70+J71</f>
        <v>21521.999999999996</v>
      </c>
      <c r="K69" s="71">
        <f>K70+K71</f>
        <v>12010.7</v>
      </c>
      <c r="L69" s="163">
        <f>K69/J69*100</f>
        <v>55.80661648545675</v>
      </c>
      <c r="M69" s="310" t="s">
        <v>164</v>
      </c>
      <c r="N69" s="71"/>
      <c r="O69" s="124"/>
      <c r="P69" s="33"/>
      <c r="Q69" s="34"/>
    </row>
    <row r="70" spans="2:17" ht="32.25" customHeight="1" x14ac:dyDescent="0.25">
      <c r="B70" s="220"/>
      <c r="C70" s="187"/>
      <c r="D70" s="187"/>
      <c r="E70" s="187"/>
      <c r="F70" s="190"/>
      <c r="G70" s="187"/>
      <c r="H70" s="190"/>
      <c r="I70" s="6" t="s">
        <v>7</v>
      </c>
      <c r="J70" s="72">
        <v>222.6</v>
      </c>
      <c r="K70" s="72">
        <v>134.6</v>
      </c>
      <c r="L70" s="163">
        <f>K70/J70*100</f>
        <v>60.467205750224615</v>
      </c>
      <c r="M70" s="311"/>
      <c r="N70" s="101"/>
      <c r="O70" s="124"/>
    </row>
    <row r="71" spans="2:17" ht="28.9" customHeight="1" x14ac:dyDescent="0.25">
      <c r="B71" s="220"/>
      <c r="C71" s="187"/>
      <c r="D71" s="187"/>
      <c r="E71" s="187"/>
      <c r="F71" s="190"/>
      <c r="G71" s="187"/>
      <c r="H71" s="190"/>
      <c r="I71" s="6" t="s">
        <v>8</v>
      </c>
      <c r="J71" s="58">
        <f>21335.6-84.4-800+653.4+6-167-59.7+415.5</f>
        <v>21299.399999999998</v>
      </c>
      <c r="K71" s="58">
        <v>11876.1</v>
      </c>
      <c r="L71" s="163">
        <f>K71/J71*100</f>
        <v>55.757908673483769</v>
      </c>
      <c r="M71" s="312"/>
      <c r="N71" s="104"/>
      <c r="O71" s="124"/>
    </row>
    <row r="72" spans="2:17" s="5" customFormat="1" ht="21" hidden="1" customHeight="1" x14ac:dyDescent="0.25">
      <c r="B72" s="192" t="s">
        <v>56</v>
      </c>
      <c r="C72" s="186" t="s">
        <v>171</v>
      </c>
      <c r="D72" s="186"/>
      <c r="E72" s="186"/>
      <c r="F72" s="189"/>
      <c r="G72" s="186"/>
      <c r="H72" s="189"/>
      <c r="I72" s="24" t="s">
        <v>5</v>
      </c>
      <c r="J72" s="71">
        <f>J73+J74</f>
        <v>0</v>
      </c>
      <c r="K72" s="71">
        <f>K73+K74</f>
        <v>0</v>
      </c>
      <c r="L72" s="71"/>
      <c r="M72" s="203"/>
      <c r="N72" s="71"/>
      <c r="O72" s="130"/>
      <c r="P72" s="33"/>
      <c r="Q72" s="34"/>
    </row>
    <row r="73" spans="2:17" ht="21" hidden="1" customHeight="1" x14ac:dyDescent="0.25">
      <c r="B73" s="193"/>
      <c r="C73" s="187"/>
      <c r="D73" s="187"/>
      <c r="E73" s="187"/>
      <c r="F73" s="190"/>
      <c r="G73" s="187"/>
      <c r="H73" s="190"/>
      <c r="I73" s="6" t="s">
        <v>7</v>
      </c>
      <c r="J73" s="72">
        <v>0</v>
      </c>
      <c r="K73" s="72">
        <v>0</v>
      </c>
      <c r="L73" s="101"/>
      <c r="M73" s="204"/>
      <c r="N73" s="101"/>
      <c r="O73" s="130"/>
    </row>
    <row r="74" spans="2:17" ht="21" hidden="1" customHeight="1" x14ac:dyDescent="0.25">
      <c r="B74" s="193"/>
      <c r="C74" s="187"/>
      <c r="D74" s="187"/>
      <c r="E74" s="187"/>
      <c r="F74" s="190"/>
      <c r="G74" s="187"/>
      <c r="H74" s="190"/>
      <c r="I74" s="6" t="s">
        <v>8</v>
      </c>
      <c r="J74" s="72">
        <v>0</v>
      </c>
      <c r="K74" s="72">
        <v>0</v>
      </c>
      <c r="L74" s="102"/>
      <c r="M74" s="205"/>
      <c r="N74" s="102"/>
      <c r="O74" s="130"/>
    </row>
    <row r="75" spans="2:17" s="5" customFormat="1" ht="26.25" customHeight="1" x14ac:dyDescent="0.25">
      <c r="B75" s="192" t="s">
        <v>56</v>
      </c>
      <c r="C75" s="186" t="s">
        <v>76</v>
      </c>
      <c r="D75" s="186"/>
      <c r="E75" s="186"/>
      <c r="F75" s="189"/>
      <c r="G75" s="186"/>
      <c r="H75" s="189"/>
      <c r="I75" s="24" t="s">
        <v>5</v>
      </c>
      <c r="J75" s="71">
        <f>J77+J78+J76</f>
        <v>8593.2000000000007</v>
      </c>
      <c r="K75" s="71">
        <f>K77+K78+K76</f>
        <v>4479.4799999999996</v>
      </c>
      <c r="L75" s="163">
        <f>K75/J75*100</f>
        <v>52.128194386258897</v>
      </c>
      <c r="M75" s="186" t="s">
        <v>172</v>
      </c>
      <c r="N75" s="71"/>
      <c r="O75" s="124">
        <v>0</v>
      </c>
      <c r="P75" s="33"/>
      <c r="Q75" s="34"/>
    </row>
    <row r="76" spans="2:17" s="5" customFormat="1" ht="30" customHeight="1" x14ac:dyDescent="0.25">
      <c r="B76" s="193"/>
      <c r="C76" s="187"/>
      <c r="D76" s="187"/>
      <c r="E76" s="187"/>
      <c r="F76" s="190"/>
      <c r="G76" s="187"/>
      <c r="H76" s="190"/>
      <c r="I76" s="20" t="s">
        <v>6</v>
      </c>
      <c r="J76" s="71">
        <v>8593.2000000000007</v>
      </c>
      <c r="K76" s="71">
        <v>4479.4799999999996</v>
      </c>
      <c r="L76" s="163">
        <f>K76/J76*100</f>
        <v>52.128194386258897</v>
      </c>
      <c r="M76" s="187"/>
      <c r="N76" s="101"/>
      <c r="O76" s="124"/>
      <c r="P76" s="33"/>
      <c r="Q76" s="34"/>
    </row>
    <row r="77" spans="2:17" ht="26.25" customHeight="1" x14ac:dyDescent="0.25">
      <c r="B77" s="193"/>
      <c r="C77" s="187"/>
      <c r="D77" s="187"/>
      <c r="E77" s="187"/>
      <c r="F77" s="190"/>
      <c r="G77" s="187"/>
      <c r="H77" s="190"/>
      <c r="I77" s="20" t="s">
        <v>7</v>
      </c>
      <c r="J77" s="72">
        <v>0</v>
      </c>
      <c r="K77" s="72">
        <v>0</v>
      </c>
      <c r="L77" s="72"/>
      <c r="M77" s="187"/>
      <c r="N77" s="101"/>
      <c r="O77" s="124"/>
    </row>
    <row r="78" spans="2:17" ht="24" customHeight="1" x14ac:dyDescent="0.25">
      <c r="B78" s="193"/>
      <c r="C78" s="187"/>
      <c r="D78" s="187"/>
      <c r="E78" s="187"/>
      <c r="F78" s="190"/>
      <c r="G78" s="187"/>
      <c r="H78" s="190"/>
      <c r="I78" s="20" t="s">
        <v>8</v>
      </c>
      <c r="J78" s="72">
        <v>0</v>
      </c>
      <c r="K78" s="72">
        <v>0</v>
      </c>
      <c r="L78" s="72"/>
      <c r="M78" s="188"/>
      <c r="N78" s="102"/>
      <c r="O78" s="124"/>
    </row>
    <row r="79" spans="2:17" s="5" customFormat="1" ht="20.45" customHeight="1" x14ac:dyDescent="0.25">
      <c r="B79" s="192" t="s">
        <v>71</v>
      </c>
      <c r="C79" s="186" t="s">
        <v>75</v>
      </c>
      <c r="D79" s="186"/>
      <c r="E79" s="186"/>
      <c r="F79" s="189"/>
      <c r="G79" s="186"/>
      <c r="H79" s="189"/>
      <c r="I79" s="18" t="s">
        <v>5</v>
      </c>
      <c r="J79" s="71">
        <f>J81+J82+J80</f>
        <v>15219.4</v>
      </c>
      <c r="K79" s="71">
        <f>K81+K82+K80</f>
        <v>7471</v>
      </c>
      <c r="L79" s="163">
        <f>K79/J79*100</f>
        <v>49.088663153606582</v>
      </c>
      <c r="M79" s="186" t="s">
        <v>162</v>
      </c>
      <c r="N79" s="71"/>
      <c r="O79" s="124">
        <v>0</v>
      </c>
      <c r="P79" s="33"/>
      <c r="Q79" s="34"/>
    </row>
    <row r="80" spans="2:17" s="5" customFormat="1" ht="20.45" customHeight="1" x14ac:dyDescent="0.25">
      <c r="B80" s="193"/>
      <c r="C80" s="187"/>
      <c r="D80" s="187"/>
      <c r="E80" s="187"/>
      <c r="F80" s="190"/>
      <c r="G80" s="187"/>
      <c r="H80" s="190"/>
      <c r="I80" s="20" t="s">
        <v>6</v>
      </c>
      <c r="J80" s="71">
        <v>14161.5</v>
      </c>
      <c r="K80" s="71">
        <v>6951.7</v>
      </c>
      <c r="L80" s="163">
        <f>K80/J80*100</f>
        <v>49.088726476715031</v>
      </c>
      <c r="M80" s="187"/>
      <c r="N80" s="101"/>
      <c r="O80" s="124"/>
      <c r="P80" s="33"/>
      <c r="Q80" s="34"/>
    </row>
    <row r="81" spans="2:18" ht="20.45" customHeight="1" x14ac:dyDescent="0.25">
      <c r="B81" s="193"/>
      <c r="C81" s="187"/>
      <c r="D81" s="187"/>
      <c r="E81" s="187"/>
      <c r="F81" s="190"/>
      <c r="G81" s="187"/>
      <c r="H81" s="190"/>
      <c r="I81" s="6" t="s">
        <v>7</v>
      </c>
      <c r="J81" s="72">
        <v>905.7</v>
      </c>
      <c r="K81" s="72">
        <v>444.6</v>
      </c>
      <c r="L81" s="163">
        <f>K81/J81*100</f>
        <v>49.089102351772112</v>
      </c>
      <c r="M81" s="187"/>
      <c r="N81" s="101"/>
      <c r="O81" s="124"/>
    </row>
    <row r="82" spans="2:18" ht="34.5" customHeight="1" x14ac:dyDescent="0.25">
      <c r="B82" s="193"/>
      <c r="C82" s="187"/>
      <c r="D82" s="187"/>
      <c r="E82" s="187"/>
      <c r="F82" s="190"/>
      <c r="G82" s="187"/>
      <c r="H82" s="190"/>
      <c r="I82" s="6" t="s">
        <v>8</v>
      </c>
      <c r="J82" s="72">
        <v>152.19999999999999</v>
      </c>
      <c r="K82" s="72">
        <v>74.7</v>
      </c>
      <c r="L82" s="163">
        <f>K82/J82*100</f>
        <v>49.080157687253617</v>
      </c>
      <c r="M82" s="188"/>
      <c r="N82" s="102"/>
      <c r="O82" s="124"/>
      <c r="Q82" s="76"/>
      <c r="R82" s="5"/>
    </row>
    <row r="83" spans="2:18" s="19" customFormat="1" ht="29.45" hidden="1" customHeight="1" x14ac:dyDescent="0.25">
      <c r="B83" s="219" t="s">
        <v>95</v>
      </c>
      <c r="C83" s="203" t="s">
        <v>173</v>
      </c>
      <c r="D83" s="203"/>
      <c r="E83" s="203"/>
      <c r="F83" s="200"/>
      <c r="G83" s="203"/>
      <c r="H83" s="200"/>
      <c r="I83" s="18" t="s">
        <v>5</v>
      </c>
      <c r="J83" s="57">
        <f>J85+J86+J84</f>
        <v>0</v>
      </c>
      <c r="K83" s="57">
        <f>K85+K86+K84</f>
        <v>0</v>
      </c>
      <c r="L83" s="57"/>
      <c r="M83" s="203" t="s">
        <v>127</v>
      </c>
      <c r="N83" s="57"/>
      <c r="O83" s="130"/>
      <c r="P83" s="41" t="s">
        <v>105</v>
      </c>
      <c r="Q83" s="77">
        <v>10901.4</v>
      </c>
      <c r="R83" s="19">
        <v>10901.42</v>
      </c>
    </row>
    <row r="84" spans="2:18" s="19" customFormat="1" ht="29.45" hidden="1" customHeight="1" x14ac:dyDescent="0.25">
      <c r="B84" s="220"/>
      <c r="C84" s="204"/>
      <c r="D84" s="204"/>
      <c r="E84" s="204"/>
      <c r="F84" s="201"/>
      <c r="G84" s="204"/>
      <c r="H84" s="201"/>
      <c r="I84" s="20" t="s">
        <v>6</v>
      </c>
      <c r="J84" s="57">
        <v>0</v>
      </c>
      <c r="K84" s="57">
        <v>0</v>
      </c>
      <c r="L84" s="103"/>
      <c r="M84" s="204"/>
      <c r="N84" s="103"/>
      <c r="O84" s="130"/>
      <c r="P84" s="41"/>
      <c r="Q84" s="42"/>
    </row>
    <row r="85" spans="2:18" s="21" customFormat="1" ht="29.45" hidden="1" customHeight="1" x14ac:dyDescent="0.25">
      <c r="B85" s="220"/>
      <c r="C85" s="204"/>
      <c r="D85" s="204"/>
      <c r="E85" s="204"/>
      <c r="F85" s="201"/>
      <c r="G85" s="204"/>
      <c r="H85" s="201"/>
      <c r="I85" s="20" t="s">
        <v>7</v>
      </c>
      <c r="J85" s="58"/>
      <c r="K85" s="58"/>
      <c r="L85" s="103"/>
      <c r="M85" s="204"/>
      <c r="N85" s="103"/>
      <c r="O85" s="130"/>
      <c r="P85" s="43"/>
      <c r="Q85" s="44"/>
    </row>
    <row r="86" spans="2:18" s="21" customFormat="1" ht="102.6" hidden="1" customHeight="1" x14ac:dyDescent="0.25">
      <c r="B86" s="220"/>
      <c r="C86" s="204"/>
      <c r="D86" s="204"/>
      <c r="E86" s="204"/>
      <c r="F86" s="201"/>
      <c r="G86" s="204"/>
      <c r="H86" s="201"/>
      <c r="I86" s="20" t="s">
        <v>8</v>
      </c>
      <c r="J86" s="58"/>
      <c r="K86" s="58"/>
      <c r="L86" s="104"/>
      <c r="M86" s="205"/>
      <c r="N86" s="104"/>
      <c r="O86" s="130"/>
      <c r="P86" s="43"/>
      <c r="Q86" s="44"/>
    </row>
    <row r="87" spans="2:18" s="19" customFormat="1" ht="22.9" hidden="1" customHeight="1" x14ac:dyDescent="0.25">
      <c r="B87" s="219" t="s">
        <v>104</v>
      </c>
      <c r="C87" s="203" t="s">
        <v>103</v>
      </c>
      <c r="D87" s="203"/>
      <c r="E87" s="203"/>
      <c r="F87" s="200"/>
      <c r="G87" s="203"/>
      <c r="H87" s="200"/>
      <c r="I87" s="18" t="s">
        <v>5</v>
      </c>
      <c r="J87" s="57">
        <f>J89+J90+J88</f>
        <v>0</v>
      </c>
      <c r="K87" s="57">
        <f>K89+K90+K88</f>
        <v>0</v>
      </c>
      <c r="L87" s="57"/>
      <c r="M87" s="203" t="s">
        <v>108</v>
      </c>
      <c r="N87" s="57"/>
      <c r="O87" s="130"/>
      <c r="P87" s="41"/>
      <c r="Q87" s="42"/>
    </row>
    <row r="88" spans="2:18" s="19" customFormat="1" ht="22.9" hidden="1" customHeight="1" x14ac:dyDescent="0.25">
      <c r="B88" s="220"/>
      <c r="C88" s="204"/>
      <c r="D88" s="204"/>
      <c r="E88" s="204"/>
      <c r="F88" s="201"/>
      <c r="G88" s="204"/>
      <c r="H88" s="201"/>
      <c r="I88" s="20" t="s">
        <v>6</v>
      </c>
      <c r="J88" s="57">
        <v>0</v>
      </c>
      <c r="K88" s="57">
        <v>0</v>
      </c>
      <c r="L88" s="103"/>
      <c r="M88" s="204"/>
      <c r="N88" s="103"/>
      <c r="O88" s="130"/>
      <c r="P88" s="41"/>
      <c r="Q88" s="42"/>
    </row>
    <row r="89" spans="2:18" s="21" customFormat="1" ht="22.9" hidden="1" customHeight="1" x14ac:dyDescent="0.25">
      <c r="B89" s="220"/>
      <c r="C89" s="204"/>
      <c r="D89" s="204"/>
      <c r="E89" s="204"/>
      <c r="F89" s="201"/>
      <c r="G89" s="204"/>
      <c r="H89" s="201"/>
      <c r="I89" s="20" t="s">
        <v>7</v>
      </c>
      <c r="J89" s="58"/>
      <c r="K89" s="58"/>
      <c r="L89" s="103"/>
      <c r="M89" s="204"/>
      <c r="N89" s="103"/>
      <c r="O89" s="130"/>
      <c r="P89" s="43"/>
      <c r="Q89" s="44"/>
    </row>
    <row r="90" spans="2:18" s="21" customFormat="1" ht="22.9" hidden="1" customHeight="1" x14ac:dyDescent="0.25">
      <c r="B90" s="220"/>
      <c r="C90" s="204"/>
      <c r="D90" s="204"/>
      <c r="E90" s="204"/>
      <c r="F90" s="201"/>
      <c r="G90" s="204"/>
      <c r="H90" s="201"/>
      <c r="I90" s="20" t="s">
        <v>8</v>
      </c>
      <c r="J90" s="58"/>
      <c r="K90" s="58"/>
      <c r="L90" s="104"/>
      <c r="M90" s="205"/>
      <c r="N90" s="104"/>
      <c r="O90" s="130"/>
      <c r="P90" s="43"/>
      <c r="Q90" s="44"/>
    </row>
    <row r="91" spans="2:18" s="19" customFormat="1" ht="22.9" customHeight="1" x14ac:dyDescent="0.25">
      <c r="B91" s="219" t="s">
        <v>95</v>
      </c>
      <c r="C91" s="203" t="s">
        <v>120</v>
      </c>
      <c r="D91" s="203"/>
      <c r="E91" s="203"/>
      <c r="F91" s="200"/>
      <c r="G91" s="203"/>
      <c r="H91" s="200"/>
      <c r="I91" s="18" t="s">
        <v>5</v>
      </c>
      <c r="J91" s="57">
        <f>J93+J94+J92</f>
        <v>177.6</v>
      </c>
      <c r="K91" s="57">
        <f>K93+K94+K92</f>
        <v>148.80000000000001</v>
      </c>
      <c r="L91" s="163">
        <f>K91/J91*100</f>
        <v>83.78378378378379</v>
      </c>
      <c r="M91" s="203" t="s">
        <v>163</v>
      </c>
      <c r="N91" s="57"/>
      <c r="O91" s="130">
        <v>0</v>
      </c>
      <c r="P91" s="41">
        <v>0</v>
      </c>
      <c r="Q91" s="42"/>
    </row>
    <row r="92" spans="2:18" s="19" customFormat="1" ht="22.9" customHeight="1" x14ac:dyDescent="0.25">
      <c r="B92" s="220"/>
      <c r="C92" s="204"/>
      <c r="D92" s="204"/>
      <c r="E92" s="204"/>
      <c r="F92" s="201"/>
      <c r="G92" s="204"/>
      <c r="H92" s="201"/>
      <c r="I92" s="20" t="s">
        <v>6</v>
      </c>
      <c r="J92" s="57">
        <v>0</v>
      </c>
      <c r="K92" s="57">
        <v>0</v>
      </c>
      <c r="L92" s="103"/>
      <c r="M92" s="204"/>
      <c r="N92" s="103"/>
      <c r="O92" s="130"/>
      <c r="P92" s="41"/>
      <c r="Q92" s="42"/>
    </row>
    <row r="93" spans="2:18" s="21" customFormat="1" ht="22.9" customHeight="1" x14ac:dyDescent="0.25">
      <c r="B93" s="220"/>
      <c r="C93" s="204"/>
      <c r="D93" s="204"/>
      <c r="E93" s="204"/>
      <c r="F93" s="201"/>
      <c r="G93" s="204"/>
      <c r="H93" s="201"/>
      <c r="I93" s="20" t="s">
        <v>7</v>
      </c>
      <c r="J93" s="58">
        <f>160.5+17.1</f>
        <v>177.6</v>
      </c>
      <c r="K93" s="58">
        <v>148.80000000000001</v>
      </c>
      <c r="L93" s="163">
        <f>K93/J93*100</f>
        <v>83.78378378378379</v>
      </c>
      <c r="M93" s="204"/>
      <c r="N93" s="103"/>
      <c r="O93" s="130"/>
      <c r="P93" s="43"/>
      <c r="Q93" s="44"/>
    </row>
    <row r="94" spans="2:18" s="21" customFormat="1" ht="22.9" customHeight="1" x14ac:dyDescent="0.25">
      <c r="B94" s="220"/>
      <c r="C94" s="204"/>
      <c r="D94" s="204"/>
      <c r="E94" s="204"/>
      <c r="F94" s="201"/>
      <c r="G94" s="204"/>
      <c r="H94" s="201"/>
      <c r="I94" s="20" t="s">
        <v>8</v>
      </c>
      <c r="J94" s="58">
        <v>0</v>
      </c>
      <c r="K94" s="58">
        <v>0</v>
      </c>
      <c r="L94" s="104"/>
      <c r="M94" s="205"/>
      <c r="N94" s="104"/>
      <c r="O94" s="130"/>
      <c r="P94" s="43"/>
      <c r="Q94" s="44"/>
    </row>
    <row r="95" spans="2:18" s="28" customFormat="1" ht="22.9" customHeight="1" x14ac:dyDescent="0.25">
      <c r="B95" s="219" t="s">
        <v>104</v>
      </c>
      <c r="C95" s="203" t="s">
        <v>113</v>
      </c>
      <c r="D95" s="222"/>
      <c r="E95" s="186" t="s">
        <v>114</v>
      </c>
      <c r="F95" s="189">
        <v>45291</v>
      </c>
      <c r="G95" s="186" t="s">
        <v>114</v>
      </c>
      <c r="H95" s="189">
        <v>45291</v>
      </c>
      <c r="I95" s="27" t="s">
        <v>5</v>
      </c>
      <c r="J95" s="60">
        <f>J96+J97+J98+J99</f>
        <v>1123.3999999999999</v>
      </c>
      <c r="K95" s="60">
        <f>K96+K97+K98+K99</f>
        <v>494.7</v>
      </c>
      <c r="L95" s="163">
        <f>K95/J95*100</f>
        <v>44.0359622574328</v>
      </c>
      <c r="M95" s="233" t="s">
        <v>160</v>
      </c>
      <c r="N95" s="105"/>
      <c r="O95" s="132">
        <v>0</v>
      </c>
      <c r="P95" s="49"/>
      <c r="Q95" s="50"/>
    </row>
    <row r="96" spans="2:18" s="30" customFormat="1" ht="22.9" customHeight="1" x14ac:dyDescent="0.25">
      <c r="B96" s="220"/>
      <c r="C96" s="204"/>
      <c r="D96" s="223"/>
      <c r="E96" s="187"/>
      <c r="F96" s="190"/>
      <c r="G96" s="187"/>
      <c r="H96" s="190"/>
      <c r="I96" s="20" t="s">
        <v>6</v>
      </c>
      <c r="J96" s="166">
        <v>1101.0999999999999</v>
      </c>
      <c r="K96" s="166">
        <v>484.88</v>
      </c>
      <c r="L96" s="163">
        <f>K96/J96*100</f>
        <v>44.035964035964035</v>
      </c>
      <c r="M96" s="234"/>
      <c r="N96" s="106"/>
      <c r="O96" s="133"/>
      <c r="P96" s="51"/>
      <c r="Q96" s="52"/>
    </row>
    <row r="97" spans="2:17" s="30" customFormat="1" ht="22.9" customHeight="1" x14ac:dyDescent="0.25">
      <c r="B97" s="220"/>
      <c r="C97" s="204"/>
      <c r="D97" s="223"/>
      <c r="E97" s="187"/>
      <c r="F97" s="190"/>
      <c r="G97" s="187"/>
      <c r="H97" s="190"/>
      <c r="I97" s="20" t="s">
        <v>7</v>
      </c>
      <c r="J97" s="166">
        <v>11.1</v>
      </c>
      <c r="K97" s="166">
        <v>4.9000000000000004</v>
      </c>
      <c r="L97" s="163">
        <f>K97/J97*100</f>
        <v>44.14414414414415</v>
      </c>
      <c r="M97" s="234"/>
      <c r="N97" s="106"/>
      <c r="O97" s="133"/>
      <c r="P97" s="51"/>
      <c r="Q97" s="52"/>
    </row>
    <row r="98" spans="2:17" s="30" customFormat="1" ht="22.9" customHeight="1" x14ac:dyDescent="0.25">
      <c r="B98" s="220"/>
      <c r="C98" s="204"/>
      <c r="D98" s="223"/>
      <c r="E98" s="187"/>
      <c r="F98" s="190"/>
      <c r="G98" s="187"/>
      <c r="H98" s="190"/>
      <c r="I98" s="20" t="s">
        <v>8</v>
      </c>
      <c r="J98" s="166">
        <v>11.2</v>
      </c>
      <c r="K98" s="166">
        <v>4.92</v>
      </c>
      <c r="L98" s="163">
        <f>K98/J98*100</f>
        <v>43.928571428571431</v>
      </c>
      <c r="M98" s="234"/>
      <c r="N98" s="106"/>
      <c r="O98" s="133"/>
      <c r="P98" s="51"/>
      <c r="Q98" s="52"/>
    </row>
    <row r="99" spans="2:17" s="30" customFormat="1" ht="32.450000000000003" customHeight="1" x14ac:dyDescent="0.25">
      <c r="B99" s="221"/>
      <c r="C99" s="205"/>
      <c r="D99" s="224"/>
      <c r="E99" s="188"/>
      <c r="F99" s="191"/>
      <c r="G99" s="188"/>
      <c r="H99" s="191"/>
      <c r="I99" s="20" t="s">
        <v>9</v>
      </c>
      <c r="J99" s="167">
        <v>0</v>
      </c>
      <c r="K99" s="167">
        <v>0</v>
      </c>
      <c r="L99" s="107"/>
      <c r="M99" s="235"/>
      <c r="N99" s="107"/>
      <c r="O99" s="133"/>
      <c r="P99" s="51"/>
      <c r="Q99" s="52"/>
    </row>
    <row r="100" spans="2:17" s="28" customFormat="1" ht="22.9" customHeight="1" x14ac:dyDescent="0.25">
      <c r="B100" s="219" t="s">
        <v>121</v>
      </c>
      <c r="C100" s="203" t="s">
        <v>122</v>
      </c>
      <c r="D100" s="222"/>
      <c r="E100" s="203" t="s">
        <v>114</v>
      </c>
      <c r="F100" s="200">
        <v>45291</v>
      </c>
      <c r="G100" s="203" t="s">
        <v>114</v>
      </c>
      <c r="H100" s="200">
        <v>45291</v>
      </c>
      <c r="I100" s="27" t="s">
        <v>5</v>
      </c>
      <c r="J100" s="60">
        <f>J101+J102+J103+J104</f>
        <v>3712.5</v>
      </c>
      <c r="K100" s="60">
        <f>K101+K102+K103+K104</f>
        <v>1630.58</v>
      </c>
      <c r="L100" s="163">
        <f>K100/J100*100</f>
        <v>43.9213468013468</v>
      </c>
      <c r="M100" s="236" t="s">
        <v>123</v>
      </c>
      <c r="N100" s="105"/>
      <c r="O100" s="130">
        <v>0</v>
      </c>
      <c r="P100" s="49"/>
      <c r="Q100" s="50"/>
    </row>
    <row r="101" spans="2:17" s="30" customFormat="1" ht="22.9" customHeight="1" x14ac:dyDescent="0.25">
      <c r="B101" s="220"/>
      <c r="C101" s="204"/>
      <c r="D101" s="223"/>
      <c r="E101" s="204"/>
      <c r="F101" s="201"/>
      <c r="G101" s="204"/>
      <c r="H101" s="201"/>
      <c r="I101" s="20" t="s">
        <v>6</v>
      </c>
      <c r="J101" s="166">
        <v>0</v>
      </c>
      <c r="K101" s="166">
        <v>0</v>
      </c>
      <c r="L101" s="106"/>
      <c r="M101" s="237"/>
      <c r="N101" s="106"/>
      <c r="O101" s="134"/>
      <c r="P101" s="51"/>
      <c r="Q101" s="52"/>
    </row>
    <row r="102" spans="2:17" s="30" customFormat="1" ht="22.9" customHeight="1" x14ac:dyDescent="0.25">
      <c r="B102" s="220"/>
      <c r="C102" s="204"/>
      <c r="D102" s="223"/>
      <c r="E102" s="204"/>
      <c r="F102" s="201"/>
      <c r="G102" s="204"/>
      <c r="H102" s="201"/>
      <c r="I102" s="20" t="s">
        <v>7</v>
      </c>
      <c r="J102" s="166">
        <v>3712.5</v>
      </c>
      <c r="K102" s="166">
        <v>1630.58</v>
      </c>
      <c r="L102" s="163">
        <f>K102/J102*100</f>
        <v>43.9213468013468</v>
      </c>
      <c r="M102" s="237"/>
      <c r="N102" s="106"/>
      <c r="O102" s="134"/>
      <c r="P102" s="51"/>
      <c r="Q102" s="52"/>
    </row>
    <row r="103" spans="2:17" s="30" customFormat="1" ht="22.9" customHeight="1" x14ac:dyDescent="0.25">
      <c r="B103" s="220"/>
      <c r="C103" s="204"/>
      <c r="D103" s="223"/>
      <c r="E103" s="204"/>
      <c r="F103" s="201"/>
      <c r="G103" s="204"/>
      <c r="H103" s="201"/>
      <c r="I103" s="20" t="s">
        <v>8</v>
      </c>
      <c r="J103" s="166">
        <v>0</v>
      </c>
      <c r="K103" s="166">
        <v>0</v>
      </c>
      <c r="L103" s="166"/>
      <c r="M103" s="237"/>
      <c r="N103" s="106"/>
      <c r="O103" s="134"/>
      <c r="P103" s="51"/>
      <c r="Q103" s="52"/>
    </row>
    <row r="104" spans="2:17" s="30" customFormat="1" ht="36" customHeight="1" x14ac:dyDescent="0.25">
      <c r="B104" s="221"/>
      <c r="C104" s="205"/>
      <c r="D104" s="224"/>
      <c r="E104" s="205"/>
      <c r="F104" s="202"/>
      <c r="G104" s="205"/>
      <c r="H104" s="202"/>
      <c r="I104" s="20" t="s">
        <v>9</v>
      </c>
      <c r="J104" s="167">
        <v>0</v>
      </c>
      <c r="K104" s="167">
        <v>0</v>
      </c>
      <c r="L104" s="167"/>
      <c r="M104" s="238"/>
      <c r="N104" s="107"/>
      <c r="O104" s="134"/>
      <c r="P104" s="51"/>
      <c r="Q104" s="52"/>
    </row>
    <row r="105" spans="2:17" s="19" customFormat="1" ht="29.45" customHeight="1" x14ac:dyDescent="0.25">
      <c r="B105" s="219" t="s">
        <v>126</v>
      </c>
      <c r="C105" s="203" t="s">
        <v>168</v>
      </c>
      <c r="D105" s="203"/>
      <c r="E105" s="203"/>
      <c r="F105" s="200"/>
      <c r="G105" s="203"/>
      <c r="H105" s="200"/>
      <c r="I105" s="18" t="s">
        <v>5</v>
      </c>
      <c r="J105" s="78">
        <f>J107+J108+J106</f>
        <v>5957.0999999999995</v>
      </c>
      <c r="K105" s="78">
        <f>K107+K108+K106</f>
        <v>858.3</v>
      </c>
      <c r="L105" s="163">
        <f>K105/J105*100</f>
        <v>14.408017323865641</v>
      </c>
      <c r="M105" s="203" t="s">
        <v>174</v>
      </c>
      <c r="N105" s="78"/>
      <c r="O105" s="130">
        <v>0</v>
      </c>
      <c r="P105" s="64"/>
      <c r="Q105" s="65"/>
    </row>
    <row r="106" spans="2:17" s="19" customFormat="1" ht="29.45" customHeight="1" x14ac:dyDescent="0.25">
      <c r="B106" s="220"/>
      <c r="C106" s="204"/>
      <c r="D106" s="204"/>
      <c r="E106" s="204"/>
      <c r="F106" s="201"/>
      <c r="G106" s="204"/>
      <c r="H106" s="201"/>
      <c r="I106" s="20" t="s">
        <v>6</v>
      </c>
      <c r="J106" s="78">
        <v>0</v>
      </c>
      <c r="K106" s="78">
        <v>0</v>
      </c>
      <c r="L106" s="108"/>
      <c r="M106" s="204"/>
      <c r="N106" s="108"/>
      <c r="O106" s="130"/>
      <c r="P106" s="64"/>
      <c r="Q106" s="66"/>
    </row>
    <row r="107" spans="2:17" s="21" customFormat="1" ht="29.45" customHeight="1" x14ac:dyDescent="0.25">
      <c r="B107" s="220"/>
      <c r="C107" s="204"/>
      <c r="D107" s="204"/>
      <c r="E107" s="204"/>
      <c r="F107" s="201"/>
      <c r="G107" s="204"/>
      <c r="H107" s="201"/>
      <c r="I107" s="20" t="s">
        <v>7</v>
      </c>
      <c r="J107" s="168">
        <v>5897.4</v>
      </c>
      <c r="K107" s="168">
        <v>845.8</v>
      </c>
      <c r="L107" s="163">
        <f>K107/J107*100</f>
        <v>14.341913385559737</v>
      </c>
      <c r="M107" s="204"/>
      <c r="N107" s="108"/>
      <c r="O107" s="130"/>
      <c r="P107" s="67"/>
      <c r="Q107" s="68"/>
    </row>
    <row r="108" spans="2:17" s="21" customFormat="1" ht="195" customHeight="1" x14ac:dyDescent="0.25">
      <c r="B108" s="220"/>
      <c r="C108" s="204"/>
      <c r="D108" s="204"/>
      <c r="E108" s="204"/>
      <c r="F108" s="201"/>
      <c r="G108" s="204"/>
      <c r="H108" s="201"/>
      <c r="I108" s="20" t="s">
        <v>8</v>
      </c>
      <c r="J108" s="168">
        <v>59.7</v>
      </c>
      <c r="K108" s="168">
        <v>12.5</v>
      </c>
      <c r="L108" s="163">
        <f>K108/J108*100</f>
        <v>20.938023450586265</v>
      </c>
      <c r="M108" s="205"/>
      <c r="N108" s="109"/>
      <c r="O108" s="130"/>
      <c r="P108" s="67"/>
      <c r="Q108" s="68"/>
    </row>
    <row r="109" spans="2:17" s="11" customFormat="1" ht="30" customHeight="1" x14ac:dyDescent="0.25">
      <c r="B109" s="216" t="s">
        <v>24</v>
      </c>
      <c r="C109" s="225" t="s">
        <v>23</v>
      </c>
      <c r="D109" s="225"/>
      <c r="E109" s="186" t="s">
        <v>114</v>
      </c>
      <c r="F109" s="189">
        <v>45291</v>
      </c>
      <c r="G109" s="186" t="s">
        <v>114</v>
      </c>
      <c r="H109" s="189">
        <v>45291</v>
      </c>
      <c r="I109" s="25" t="s">
        <v>5</v>
      </c>
      <c r="J109" s="59">
        <f>J110+J111+J112+J113</f>
        <v>29779.200000000001</v>
      </c>
      <c r="K109" s="59">
        <f>K110+K111+K112+K113</f>
        <v>13991.996000000001</v>
      </c>
      <c r="L109" s="59">
        <f>K109/J109*100</f>
        <v>46.9858021706426</v>
      </c>
      <c r="M109" s="331"/>
      <c r="N109" s="110"/>
      <c r="O109" s="135"/>
      <c r="P109" s="79">
        <f>P111+P112+P110</f>
        <v>29779.200000000001</v>
      </c>
      <c r="Q109" s="80">
        <f>P109-J109</f>
        <v>0</v>
      </c>
    </row>
    <row r="110" spans="2:17" s="12" customFormat="1" ht="20.25" customHeight="1" x14ac:dyDescent="0.25">
      <c r="B110" s="217"/>
      <c r="C110" s="226"/>
      <c r="D110" s="226"/>
      <c r="E110" s="187"/>
      <c r="F110" s="190"/>
      <c r="G110" s="187"/>
      <c r="H110" s="190"/>
      <c r="I110" s="26" t="s">
        <v>6</v>
      </c>
      <c r="J110" s="59">
        <v>0</v>
      </c>
      <c r="K110" s="59">
        <v>0</v>
      </c>
      <c r="L110" s="59"/>
      <c r="M110" s="305"/>
      <c r="N110" s="111"/>
      <c r="O110" s="135"/>
      <c r="P110" s="79"/>
      <c r="Q110" s="81"/>
    </row>
    <row r="111" spans="2:17" s="12" customFormat="1" ht="30.75" customHeight="1" x14ac:dyDescent="0.25">
      <c r="B111" s="217"/>
      <c r="C111" s="226"/>
      <c r="D111" s="226"/>
      <c r="E111" s="187"/>
      <c r="F111" s="190"/>
      <c r="G111" s="187"/>
      <c r="H111" s="190"/>
      <c r="I111" s="26" t="s">
        <v>7</v>
      </c>
      <c r="J111" s="59">
        <f>J115+J118+J121+J124+J127+J186</f>
        <v>5940.7</v>
      </c>
      <c r="K111" s="59">
        <f>K115+K118+K121+K124+K127+K186</f>
        <v>2544.163</v>
      </c>
      <c r="L111" s="59">
        <f>K111/J111*100</f>
        <v>42.82598010335483</v>
      </c>
      <c r="M111" s="305"/>
      <c r="N111" s="111"/>
      <c r="O111" s="135"/>
      <c r="P111" s="79">
        <v>5940.7</v>
      </c>
      <c r="Q111" s="80">
        <f>P111-J111</f>
        <v>0</v>
      </c>
    </row>
    <row r="112" spans="2:17" s="12" customFormat="1" ht="30" customHeight="1" x14ac:dyDescent="0.25">
      <c r="B112" s="217"/>
      <c r="C112" s="226"/>
      <c r="D112" s="226"/>
      <c r="E112" s="187"/>
      <c r="F112" s="190"/>
      <c r="G112" s="187"/>
      <c r="H112" s="190"/>
      <c r="I112" s="26" t="s">
        <v>8</v>
      </c>
      <c r="J112" s="59">
        <f>J116+J119+J122+J125+J128</f>
        <v>23838.5</v>
      </c>
      <c r="K112" s="59">
        <f>K116+K119+K122+K125+K128</f>
        <v>11447.833000000001</v>
      </c>
      <c r="L112" s="59">
        <f>K112/J112*100</f>
        <v>48.022455271934056</v>
      </c>
      <c r="M112" s="305"/>
      <c r="N112" s="111"/>
      <c r="O112" s="135"/>
      <c r="P112" s="79">
        <v>23838.5</v>
      </c>
      <c r="Q112" s="80">
        <f>P112-J112</f>
        <v>0</v>
      </c>
    </row>
    <row r="113" spans="2:17" s="12" customFormat="1" ht="33" customHeight="1" x14ac:dyDescent="0.25">
      <c r="B113" s="218"/>
      <c r="C113" s="227"/>
      <c r="D113" s="227"/>
      <c r="E113" s="188"/>
      <c r="F113" s="191"/>
      <c r="G113" s="188"/>
      <c r="H113" s="191"/>
      <c r="I113" s="26" t="s">
        <v>9</v>
      </c>
      <c r="J113" s="59">
        <v>0</v>
      </c>
      <c r="K113" s="59">
        <v>0</v>
      </c>
      <c r="L113" s="59"/>
      <c r="M113" s="306"/>
      <c r="N113" s="112"/>
      <c r="O113" s="135"/>
      <c r="P113" s="39"/>
      <c r="Q113" s="40"/>
    </row>
    <row r="114" spans="2:17" s="5" customFormat="1" ht="30" customHeight="1" x14ac:dyDescent="0.25">
      <c r="B114" s="192" t="s">
        <v>25</v>
      </c>
      <c r="C114" s="186" t="s">
        <v>13</v>
      </c>
      <c r="D114" s="186"/>
      <c r="E114" s="186"/>
      <c r="F114" s="189"/>
      <c r="G114" s="186"/>
      <c r="H114" s="189"/>
      <c r="I114" s="151" t="s">
        <v>5</v>
      </c>
      <c r="J114" s="152">
        <f>J115+J116</f>
        <v>23487.7</v>
      </c>
      <c r="K114" s="152">
        <f>K115+K116</f>
        <v>11233.383</v>
      </c>
      <c r="L114" s="150">
        <f>K114/J114*100%</f>
        <v>0.47826662465886399</v>
      </c>
      <c r="M114" s="186" t="s">
        <v>148</v>
      </c>
      <c r="N114" s="57"/>
      <c r="O114" s="124"/>
      <c r="P114" s="33"/>
      <c r="Q114" s="34"/>
    </row>
    <row r="115" spans="2:17" ht="23.25" customHeight="1" x14ac:dyDescent="0.25">
      <c r="B115" s="193"/>
      <c r="C115" s="187"/>
      <c r="D115" s="187"/>
      <c r="E115" s="187"/>
      <c r="F115" s="190"/>
      <c r="G115" s="187"/>
      <c r="H115" s="190"/>
      <c r="I115" s="6" t="s">
        <v>7</v>
      </c>
      <c r="J115" s="58">
        <f>2973.1+897.9+1520.4+531.3</f>
        <v>5922.7</v>
      </c>
      <c r="K115" s="58">
        <v>2533.0630000000001</v>
      </c>
      <c r="L115" s="150">
        <f t="shared" ref="L115:L128" si="4">K115/J115*100%</f>
        <v>0.42768720347138978</v>
      </c>
      <c r="M115" s="187"/>
      <c r="N115" s="103"/>
      <c r="O115" s="124"/>
    </row>
    <row r="116" spans="2:17" ht="20.25" customHeight="1" x14ac:dyDescent="0.25">
      <c r="B116" s="193"/>
      <c r="C116" s="187"/>
      <c r="D116" s="187"/>
      <c r="E116" s="187"/>
      <c r="F116" s="190"/>
      <c r="G116" s="187"/>
      <c r="H116" s="190"/>
      <c r="I116" s="6" t="s">
        <v>8</v>
      </c>
      <c r="J116" s="58">
        <f>13135.8+66+3986.9+199+177.3</f>
        <v>17565</v>
      </c>
      <c r="K116" s="58">
        <v>8700.32</v>
      </c>
      <c r="L116" s="150">
        <f t="shared" si="4"/>
        <v>0.49532137773982349</v>
      </c>
      <c r="M116" s="188"/>
      <c r="N116" s="104"/>
      <c r="O116" s="124"/>
    </row>
    <row r="117" spans="2:17" s="5" customFormat="1" ht="32.25" customHeight="1" x14ac:dyDescent="0.25">
      <c r="B117" s="192" t="s">
        <v>26</v>
      </c>
      <c r="C117" s="186" t="s">
        <v>60</v>
      </c>
      <c r="D117" s="186"/>
      <c r="E117" s="186"/>
      <c r="F117" s="189"/>
      <c r="G117" s="186"/>
      <c r="H117" s="189"/>
      <c r="I117" s="151" t="s">
        <v>5</v>
      </c>
      <c r="J117" s="152">
        <f>J118+J119</f>
        <v>838</v>
      </c>
      <c r="K117" s="152">
        <f>K118+K119</f>
        <v>147.87299999999999</v>
      </c>
      <c r="L117" s="153">
        <f t="shared" si="4"/>
        <v>0.17645942720763722</v>
      </c>
      <c r="M117" s="310" t="s">
        <v>175</v>
      </c>
      <c r="N117" s="57"/>
      <c r="O117" s="124"/>
      <c r="P117" s="33"/>
      <c r="Q117" s="34"/>
    </row>
    <row r="118" spans="2:17" ht="27.75" customHeight="1" x14ac:dyDescent="0.25">
      <c r="B118" s="193"/>
      <c r="C118" s="187"/>
      <c r="D118" s="187"/>
      <c r="E118" s="187"/>
      <c r="F118" s="190"/>
      <c r="G118" s="187"/>
      <c r="H118" s="190"/>
      <c r="I118" s="6" t="s">
        <v>7</v>
      </c>
      <c r="J118" s="58">
        <v>0</v>
      </c>
      <c r="K118" s="58">
        <v>0</v>
      </c>
      <c r="L118" s="150">
        <v>0</v>
      </c>
      <c r="M118" s="311"/>
      <c r="N118" s="103"/>
      <c r="O118" s="124"/>
    </row>
    <row r="119" spans="2:17" ht="42" customHeight="1" x14ac:dyDescent="0.25">
      <c r="B119" s="193"/>
      <c r="C119" s="187"/>
      <c r="D119" s="187"/>
      <c r="E119" s="187"/>
      <c r="F119" s="190"/>
      <c r="G119" s="187"/>
      <c r="H119" s="190"/>
      <c r="I119" s="6" t="s">
        <v>8</v>
      </c>
      <c r="J119" s="58">
        <f>48+60+10+630+60+30</f>
        <v>838</v>
      </c>
      <c r="K119" s="58">
        <v>147.87299999999999</v>
      </c>
      <c r="L119" s="150">
        <f t="shared" si="4"/>
        <v>0.17645942720763722</v>
      </c>
      <c r="M119" s="312"/>
      <c r="N119" s="104"/>
      <c r="O119" s="124"/>
    </row>
    <row r="120" spans="2:17" s="5" customFormat="1" ht="33" customHeight="1" x14ac:dyDescent="0.25">
      <c r="B120" s="192" t="s">
        <v>29</v>
      </c>
      <c r="C120" s="186" t="s">
        <v>27</v>
      </c>
      <c r="D120" s="186"/>
      <c r="E120" s="186"/>
      <c r="F120" s="189"/>
      <c r="G120" s="186"/>
      <c r="H120" s="189"/>
      <c r="I120" s="151" t="s">
        <v>5</v>
      </c>
      <c r="J120" s="152">
        <f>J121+J122</f>
        <v>126.6</v>
      </c>
      <c r="K120" s="152">
        <f>K121+K122</f>
        <v>37.950000000000003</v>
      </c>
      <c r="L120" s="153">
        <f t="shared" si="4"/>
        <v>0.29976303317535546</v>
      </c>
      <c r="M120" s="186" t="s">
        <v>99</v>
      </c>
      <c r="N120" s="57"/>
      <c r="O120" s="124"/>
      <c r="P120" s="33"/>
      <c r="Q120" s="34"/>
    </row>
    <row r="121" spans="2:17" ht="33" customHeight="1" x14ac:dyDescent="0.25">
      <c r="B121" s="193"/>
      <c r="C121" s="187"/>
      <c r="D121" s="187"/>
      <c r="E121" s="187"/>
      <c r="F121" s="190"/>
      <c r="G121" s="187"/>
      <c r="H121" s="190"/>
      <c r="I121" s="6" t="s">
        <v>7</v>
      </c>
      <c r="J121" s="58">
        <v>0</v>
      </c>
      <c r="K121" s="58">
        <v>0</v>
      </c>
      <c r="L121" s="150">
        <v>0</v>
      </c>
      <c r="M121" s="228"/>
      <c r="N121" s="103"/>
      <c r="O121" s="136"/>
    </row>
    <row r="122" spans="2:17" ht="46.9" customHeight="1" x14ac:dyDescent="0.25">
      <c r="B122" s="193"/>
      <c r="C122" s="187"/>
      <c r="D122" s="187"/>
      <c r="E122" s="187"/>
      <c r="F122" s="190"/>
      <c r="G122" s="187"/>
      <c r="H122" s="190"/>
      <c r="I122" s="6" t="s">
        <v>8</v>
      </c>
      <c r="J122" s="58">
        <v>126.6</v>
      </c>
      <c r="K122" s="58">
        <v>37.950000000000003</v>
      </c>
      <c r="L122" s="150">
        <f t="shared" si="4"/>
        <v>0.29976303317535546</v>
      </c>
      <c r="M122" s="229"/>
      <c r="N122" s="104"/>
      <c r="O122" s="136"/>
      <c r="Q122" s="82"/>
    </row>
    <row r="123" spans="2:17" s="5" customFormat="1" ht="40.5" customHeight="1" x14ac:dyDescent="0.25">
      <c r="B123" s="192" t="s">
        <v>28</v>
      </c>
      <c r="C123" s="186" t="s">
        <v>58</v>
      </c>
      <c r="D123" s="186"/>
      <c r="E123" s="186"/>
      <c r="F123" s="189"/>
      <c r="G123" s="186"/>
      <c r="H123" s="189"/>
      <c r="I123" s="151" t="s">
        <v>5</v>
      </c>
      <c r="J123" s="152">
        <f>J124+J125</f>
        <v>16.5</v>
      </c>
      <c r="K123" s="152">
        <f>K124+K125</f>
        <v>0</v>
      </c>
      <c r="L123" s="153">
        <f t="shared" si="4"/>
        <v>0</v>
      </c>
      <c r="M123" s="186" t="s">
        <v>61</v>
      </c>
      <c r="N123" s="57"/>
      <c r="O123" s="124"/>
      <c r="P123" s="33"/>
      <c r="Q123" s="34"/>
    </row>
    <row r="124" spans="2:17" ht="27" customHeight="1" x14ac:dyDescent="0.25">
      <c r="B124" s="193"/>
      <c r="C124" s="187"/>
      <c r="D124" s="187"/>
      <c r="E124" s="187"/>
      <c r="F124" s="190"/>
      <c r="G124" s="187"/>
      <c r="H124" s="190"/>
      <c r="I124" s="6" t="s">
        <v>7</v>
      </c>
      <c r="J124" s="58">
        <v>0</v>
      </c>
      <c r="K124" s="58">
        <v>0</v>
      </c>
      <c r="L124" s="150">
        <v>0</v>
      </c>
      <c r="M124" s="187"/>
      <c r="N124" s="103"/>
      <c r="O124" s="124"/>
    </row>
    <row r="125" spans="2:17" ht="33" customHeight="1" x14ac:dyDescent="0.25">
      <c r="B125" s="193"/>
      <c r="C125" s="187"/>
      <c r="D125" s="187"/>
      <c r="E125" s="187"/>
      <c r="F125" s="190"/>
      <c r="G125" s="187"/>
      <c r="H125" s="190"/>
      <c r="I125" s="6" t="s">
        <v>8</v>
      </c>
      <c r="J125" s="58">
        <v>16.5</v>
      </c>
      <c r="K125" s="58">
        <v>0</v>
      </c>
      <c r="L125" s="150">
        <f t="shared" si="4"/>
        <v>0</v>
      </c>
      <c r="M125" s="188"/>
      <c r="N125" s="104"/>
      <c r="O125" s="124"/>
    </row>
    <row r="126" spans="2:17" s="5" customFormat="1" ht="31.5" customHeight="1" x14ac:dyDescent="0.25">
      <c r="B126" s="192" t="s">
        <v>30</v>
      </c>
      <c r="C126" s="186" t="s">
        <v>22</v>
      </c>
      <c r="D126" s="186"/>
      <c r="E126" s="186"/>
      <c r="F126" s="189"/>
      <c r="G126" s="186"/>
      <c r="H126" s="189"/>
      <c r="I126" s="151" t="s">
        <v>5</v>
      </c>
      <c r="J126" s="152">
        <f>J127+J128</f>
        <v>5310.4</v>
      </c>
      <c r="K126" s="152">
        <f>K127+K128</f>
        <v>2572.79</v>
      </c>
      <c r="L126" s="153">
        <f t="shared" si="4"/>
        <v>0.48448139499849358</v>
      </c>
      <c r="M126" s="186" t="s">
        <v>90</v>
      </c>
      <c r="N126" s="57"/>
      <c r="O126" s="124"/>
      <c r="P126" s="33"/>
      <c r="Q126" s="34"/>
    </row>
    <row r="127" spans="2:17" ht="24.75" customHeight="1" x14ac:dyDescent="0.25">
      <c r="B127" s="193"/>
      <c r="C127" s="187"/>
      <c r="D127" s="187"/>
      <c r="E127" s="187"/>
      <c r="F127" s="190"/>
      <c r="G127" s="187"/>
      <c r="H127" s="190"/>
      <c r="I127" s="6" t="s">
        <v>7</v>
      </c>
      <c r="J127" s="58">
        <v>18</v>
      </c>
      <c r="K127" s="168">
        <v>11.1</v>
      </c>
      <c r="L127" s="150">
        <f t="shared" si="4"/>
        <v>0.6166666666666667</v>
      </c>
      <c r="M127" s="187"/>
      <c r="N127" s="103"/>
      <c r="O127" s="124"/>
    </row>
    <row r="128" spans="2:17" ht="15" customHeight="1" x14ac:dyDescent="0.25">
      <c r="B128" s="193"/>
      <c r="C128" s="187"/>
      <c r="D128" s="187"/>
      <c r="E128" s="187"/>
      <c r="F128" s="190"/>
      <c r="G128" s="187"/>
      <c r="H128" s="190"/>
      <c r="I128" s="6" t="s">
        <v>8</v>
      </c>
      <c r="J128" s="58">
        <f>5065-16.5+350-126.1+20</f>
        <v>5292.4</v>
      </c>
      <c r="K128" s="58">
        <v>2561.69</v>
      </c>
      <c r="L128" s="150">
        <f t="shared" si="4"/>
        <v>0.48403181921245564</v>
      </c>
      <c r="M128" s="188"/>
      <c r="N128" s="104"/>
      <c r="O128" s="124"/>
    </row>
    <row r="129" spans="2:17" s="11" customFormat="1" ht="30" customHeight="1" x14ac:dyDescent="0.25">
      <c r="B129" s="216" t="s">
        <v>31</v>
      </c>
      <c r="C129" s="225" t="s">
        <v>62</v>
      </c>
      <c r="D129" s="225"/>
      <c r="E129" s="186" t="s">
        <v>114</v>
      </c>
      <c r="F129" s="189">
        <v>45291</v>
      </c>
      <c r="G129" s="186" t="s">
        <v>114</v>
      </c>
      <c r="H129" s="189">
        <v>45291</v>
      </c>
      <c r="I129" s="25" t="s">
        <v>5</v>
      </c>
      <c r="J129" s="59">
        <v>2050.1</v>
      </c>
      <c r="K129" s="59">
        <f>K131+K132</f>
        <v>303.59999999999997</v>
      </c>
      <c r="L129" s="59">
        <f>K129/J129*100</f>
        <v>14.809033705672894</v>
      </c>
      <c r="M129" s="304" t="s">
        <v>74</v>
      </c>
      <c r="N129" s="110"/>
      <c r="O129" s="137"/>
      <c r="P129" s="45">
        <f>P130+P131+P132</f>
        <v>2050.1</v>
      </c>
      <c r="Q129" s="46">
        <f>J129-P129</f>
        <v>0</v>
      </c>
    </row>
    <row r="130" spans="2:17" s="12" customFormat="1" ht="26.25" customHeight="1" x14ac:dyDescent="0.25">
      <c r="B130" s="217"/>
      <c r="C130" s="226"/>
      <c r="D130" s="226"/>
      <c r="E130" s="187"/>
      <c r="F130" s="190"/>
      <c r="G130" s="187"/>
      <c r="H130" s="190"/>
      <c r="I130" s="26" t="s">
        <v>6</v>
      </c>
      <c r="J130" s="59">
        <v>0</v>
      </c>
      <c r="K130" s="59">
        <v>0</v>
      </c>
      <c r="L130" s="59"/>
      <c r="M130" s="305"/>
      <c r="N130" s="111"/>
      <c r="O130" s="135"/>
      <c r="P130" s="47"/>
      <c r="Q130" s="48"/>
    </row>
    <row r="131" spans="2:17" s="12" customFormat="1" ht="27.75" customHeight="1" x14ac:dyDescent="0.25">
      <c r="B131" s="217"/>
      <c r="C131" s="226"/>
      <c r="D131" s="226"/>
      <c r="E131" s="187"/>
      <c r="F131" s="190"/>
      <c r="G131" s="187"/>
      <c r="H131" s="190"/>
      <c r="I131" s="26" t="s">
        <v>7</v>
      </c>
      <c r="J131" s="59">
        <f>J136+J141</f>
        <v>1187.5999999999999</v>
      </c>
      <c r="K131" s="59">
        <f>K136+K141</f>
        <v>27.7</v>
      </c>
      <c r="L131" s="59">
        <f>K131/J131*100</f>
        <v>2.3324351633546647</v>
      </c>
      <c r="M131" s="305"/>
      <c r="N131" s="111"/>
      <c r="O131" s="135"/>
      <c r="P131" s="47">
        <v>1187.5999999999999</v>
      </c>
      <c r="Q131" s="48">
        <f>J131-P131</f>
        <v>0</v>
      </c>
    </row>
    <row r="132" spans="2:17" s="12" customFormat="1" ht="30" customHeight="1" x14ac:dyDescent="0.25">
      <c r="B132" s="217"/>
      <c r="C132" s="226"/>
      <c r="D132" s="226"/>
      <c r="E132" s="187"/>
      <c r="F132" s="190"/>
      <c r="G132" s="187"/>
      <c r="H132" s="190"/>
      <c r="I132" s="26" t="s">
        <v>8</v>
      </c>
      <c r="J132" s="59">
        <f>J137+J142</f>
        <v>862.5</v>
      </c>
      <c r="K132" s="59">
        <f>K137+K142</f>
        <v>275.89999999999998</v>
      </c>
      <c r="L132" s="59">
        <f>K132/J132*100</f>
        <v>31.98840579710145</v>
      </c>
      <c r="M132" s="305"/>
      <c r="N132" s="111"/>
      <c r="O132" s="135"/>
      <c r="P132" s="47">
        <v>862.5</v>
      </c>
      <c r="Q132" s="48">
        <f>J132-P132</f>
        <v>0</v>
      </c>
    </row>
    <row r="133" spans="2:17" s="12" customFormat="1" ht="33" customHeight="1" x14ac:dyDescent="0.25">
      <c r="B133" s="218"/>
      <c r="C133" s="227"/>
      <c r="D133" s="227"/>
      <c r="E133" s="188"/>
      <c r="F133" s="191"/>
      <c r="G133" s="188"/>
      <c r="H133" s="191"/>
      <c r="I133" s="26" t="s">
        <v>9</v>
      </c>
      <c r="J133" s="59">
        <v>0</v>
      </c>
      <c r="K133" s="59">
        <v>0</v>
      </c>
      <c r="L133" s="59"/>
      <c r="M133" s="306"/>
      <c r="N133" s="112"/>
      <c r="O133" s="135"/>
      <c r="P133" s="47"/>
      <c r="Q133" s="48"/>
    </row>
    <row r="134" spans="2:17" s="5" customFormat="1" ht="25.5" customHeight="1" x14ac:dyDescent="0.25">
      <c r="B134" s="192" t="s">
        <v>45</v>
      </c>
      <c r="C134" s="186" t="s">
        <v>46</v>
      </c>
      <c r="D134" s="186"/>
      <c r="E134" s="186" t="s">
        <v>114</v>
      </c>
      <c r="F134" s="189">
        <v>45291</v>
      </c>
      <c r="G134" s="186" t="s">
        <v>114</v>
      </c>
      <c r="H134" s="189">
        <v>45291</v>
      </c>
      <c r="I134" s="24" t="s">
        <v>5</v>
      </c>
      <c r="J134" s="54">
        <f>J135+J136+J137+J138</f>
        <v>1950.1</v>
      </c>
      <c r="K134" s="54">
        <f>K135+K136+K137+K138</f>
        <v>303.59999999999997</v>
      </c>
      <c r="L134" s="163">
        <f>K134/J134*100</f>
        <v>15.568432388082662</v>
      </c>
      <c r="M134" s="292" t="s">
        <v>165</v>
      </c>
      <c r="N134" s="113"/>
      <c r="O134" s="124"/>
      <c r="P134" s="33"/>
      <c r="Q134" s="34"/>
    </row>
    <row r="135" spans="2:17" ht="21.75" customHeight="1" x14ac:dyDescent="0.25">
      <c r="B135" s="193"/>
      <c r="C135" s="187"/>
      <c r="D135" s="187"/>
      <c r="E135" s="187"/>
      <c r="F135" s="190"/>
      <c r="G135" s="187"/>
      <c r="H135" s="190"/>
      <c r="I135" s="6" t="s">
        <v>6</v>
      </c>
      <c r="J135" s="54">
        <v>0</v>
      </c>
      <c r="K135" s="54">
        <v>0</v>
      </c>
      <c r="L135" s="93"/>
      <c r="M135" s="293"/>
      <c r="N135" s="93"/>
      <c r="O135" s="138"/>
    </row>
    <row r="136" spans="2:17" ht="21" customHeight="1" x14ac:dyDescent="0.25">
      <c r="B136" s="193"/>
      <c r="C136" s="187"/>
      <c r="D136" s="187"/>
      <c r="E136" s="187"/>
      <c r="F136" s="190"/>
      <c r="G136" s="187"/>
      <c r="H136" s="190"/>
      <c r="I136" s="6" t="s">
        <v>7</v>
      </c>
      <c r="J136" s="54">
        <v>1187.5999999999999</v>
      </c>
      <c r="K136" s="54">
        <v>27.7</v>
      </c>
      <c r="L136" s="163">
        <f>K136/J136*100</f>
        <v>2.3324351633546647</v>
      </c>
      <c r="M136" s="293"/>
      <c r="N136" s="93"/>
      <c r="O136" s="138"/>
    </row>
    <row r="137" spans="2:17" ht="24.75" customHeight="1" x14ac:dyDescent="0.25">
      <c r="B137" s="193"/>
      <c r="C137" s="187"/>
      <c r="D137" s="187"/>
      <c r="E137" s="187"/>
      <c r="F137" s="190"/>
      <c r="G137" s="187"/>
      <c r="H137" s="190"/>
      <c r="I137" s="6" t="s">
        <v>8</v>
      </c>
      <c r="J137" s="54">
        <v>762.5</v>
      </c>
      <c r="K137" s="54">
        <v>275.89999999999998</v>
      </c>
      <c r="L137" s="163">
        <f>K137/J137*100</f>
        <v>36.183606557377047</v>
      </c>
      <c r="M137" s="293"/>
      <c r="N137" s="93"/>
      <c r="O137" s="138"/>
    </row>
    <row r="138" spans="2:17" ht="33" customHeight="1" x14ac:dyDescent="0.25">
      <c r="B138" s="194"/>
      <c r="C138" s="188"/>
      <c r="D138" s="188"/>
      <c r="E138" s="188"/>
      <c r="F138" s="191"/>
      <c r="G138" s="188"/>
      <c r="H138" s="191"/>
      <c r="I138" s="6" t="s">
        <v>9</v>
      </c>
      <c r="J138" s="54">
        <v>0</v>
      </c>
      <c r="K138" s="54">
        <v>0</v>
      </c>
      <c r="L138" s="94"/>
      <c r="M138" s="294"/>
      <c r="N138" s="94"/>
      <c r="O138" s="138"/>
    </row>
    <row r="139" spans="2:17" s="19" customFormat="1" ht="24" customHeight="1" x14ac:dyDescent="0.25">
      <c r="B139" s="219" t="s">
        <v>47</v>
      </c>
      <c r="C139" s="203" t="s">
        <v>48</v>
      </c>
      <c r="D139" s="203"/>
      <c r="E139" s="186" t="s">
        <v>114</v>
      </c>
      <c r="F139" s="189">
        <v>45291</v>
      </c>
      <c r="G139" s="186" t="s">
        <v>114</v>
      </c>
      <c r="H139" s="189">
        <v>45291</v>
      </c>
      <c r="I139" s="18" t="s">
        <v>5</v>
      </c>
      <c r="J139" s="167">
        <f>J140+J141+J142+J143</f>
        <v>100</v>
      </c>
      <c r="K139" s="167">
        <f>K140+K141+K142+K143</f>
        <v>0</v>
      </c>
      <c r="L139" s="163">
        <f>K139/J139*100</f>
        <v>0</v>
      </c>
      <c r="M139" s="236" t="s">
        <v>161</v>
      </c>
      <c r="N139" s="114"/>
      <c r="O139" s="130"/>
      <c r="P139" s="41"/>
      <c r="Q139" s="42"/>
    </row>
    <row r="140" spans="2:17" s="21" customFormat="1" ht="20.25" customHeight="1" x14ac:dyDescent="0.25">
      <c r="B140" s="220"/>
      <c r="C140" s="204"/>
      <c r="D140" s="204"/>
      <c r="E140" s="187"/>
      <c r="F140" s="190"/>
      <c r="G140" s="187"/>
      <c r="H140" s="190"/>
      <c r="I140" s="20" t="s">
        <v>6</v>
      </c>
      <c r="J140" s="167">
        <v>0</v>
      </c>
      <c r="K140" s="167">
        <v>0</v>
      </c>
      <c r="L140" s="115"/>
      <c r="M140" s="237"/>
      <c r="N140" s="115"/>
      <c r="O140" s="134"/>
      <c r="P140" s="43"/>
      <c r="Q140" s="44"/>
    </row>
    <row r="141" spans="2:17" s="21" customFormat="1" ht="18.75" customHeight="1" x14ac:dyDescent="0.25">
      <c r="B141" s="220"/>
      <c r="C141" s="204"/>
      <c r="D141" s="204"/>
      <c r="E141" s="187"/>
      <c r="F141" s="190"/>
      <c r="G141" s="187"/>
      <c r="H141" s="190"/>
      <c r="I141" s="20" t="s">
        <v>7</v>
      </c>
      <c r="J141" s="167">
        <v>0</v>
      </c>
      <c r="K141" s="167">
        <v>0</v>
      </c>
      <c r="L141" s="115"/>
      <c r="M141" s="237"/>
      <c r="N141" s="115"/>
      <c r="O141" s="134"/>
      <c r="P141" s="43"/>
      <c r="Q141" s="44"/>
    </row>
    <row r="142" spans="2:17" s="21" customFormat="1" ht="19.5" customHeight="1" x14ac:dyDescent="0.25">
      <c r="B142" s="220"/>
      <c r="C142" s="204"/>
      <c r="D142" s="204"/>
      <c r="E142" s="187"/>
      <c r="F142" s="190"/>
      <c r="G142" s="187"/>
      <c r="H142" s="190"/>
      <c r="I142" s="20" t="s">
        <v>8</v>
      </c>
      <c r="J142" s="167">
        <v>100</v>
      </c>
      <c r="K142" s="167">
        <v>0</v>
      </c>
      <c r="L142" s="163">
        <f>K142/J142*100</f>
        <v>0</v>
      </c>
      <c r="M142" s="237"/>
      <c r="N142" s="115"/>
      <c r="O142" s="134"/>
      <c r="P142" s="43"/>
      <c r="Q142" s="44"/>
    </row>
    <row r="143" spans="2:17" s="21" customFormat="1" ht="33" customHeight="1" x14ac:dyDescent="0.25">
      <c r="B143" s="221"/>
      <c r="C143" s="205"/>
      <c r="D143" s="205"/>
      <c r="E143" s="188"/>
      <c r="F143" s="191"/>
      <c r="G143" s="188"/>
      <c r="H143" s="191"/>
      <c r="I143" s="20" t="s">
        <v>9</v>
      </c>
      <c r="J143" s="167">
        <v>0</v>
      </c>
      <c r="K143" s="167">
        <v>0</v>
      </c>
      <c r="L143" s="107"/>
      <c r="M143" s="238"/>
      <c r="N143" s="107"/>
      <c r="O143" s="134"/>
      <c r="P143" s="43"/>
      <c r="Q143" s="44"/>
    </row>
    <row r="144" spans="2:17" s="11" customFormat="1" ht="21" hidden="1" customHeight="1" x14ac:dyDescent="0.25">
      <c r="B144" s="216" t="s">
        <v>91</v>
      </c>
      <c r="C144" s="225" t="s">
        <v>92</v>
      </c>
      <c r="D144" s="225"/>
      <c r="E144" s="186" t="s">
        <v>114</v>
      </c>
      <c r="F144" s="189">
        <v>45291</v>
      </c>
      <c r="G144" s="186" t="s">
        <v>114</v>
      </c>
      <c r="H144" s="189">
        <v>45291</v>
      </c>
      <c r="I144" s="25" t="s">
        <v>5</v>
      </c>
      <c r="J144" s="59">
        <f>J145+J146+J147+J148</f>
        <v>0</v>
      </c>
      <c r="K144" s="59">
        <f>K145+K146+K147+K148</f>
        <v>0</v>
      </c>
      <c r="L144" s="110"/>
      <c r="M144" s="304" t="s">
        <v>109</v>
      </c>
      <c r="N144" s="110"/>
      <c r="O144" s="137"/>
      <c r="P144" s="45">
        <f>P145+P146+P147</f>
        <v>0</v>
      </c>
      <c r="Q144" s="46">
        <f>J144-P144</f>
        <v>0</v>
      </c>
    </row>
    <row r="145" spans="2:17" s="12" customFormat="1" ht="21" hidden="1" customHeight="1" x14ac:dyDescent="0.25">
      <c r="B145" s="217"/>
      <c r="C145" s="226"/>
      <c r="D145" s="226"/>
      <c r="E145" s="187"/>
      <c r="F145" s="190"/>
      <c r="G145" s="187"/>
      <c r="H145" s="190"/>
      <c r="I145" s="26" t="s">
        <v>6</v>
      </c>
      <c r="J145" s="59">
        <v>0</v>
      </c>
      <c r="K145" s="59">
        <v>0</v>
      </c>
      <c r="L145" s="111"/>
      <c r="M145" s="305"/>
      <c r="N145" s="111"/>
      <c r="O145" s="135"/>
      <c r="P145" s="47"/>
      <c r="Q145" s="48"/>
    </row>
    <row r="146" spans="2:17" s="12" customFormat="1" ht="21" hidden="1" customHeight="1" x14ac:dyDescent="0.25">
      <c r="B146" s="217"/>
      <c r="C146" s="226"/>
      <c r="D146" s="226"/>
      <c r="E146" s="187"/>
      <c r="F146" s="190"/>
      <c r="G146" s="187"/>
      <c r="H146" s="190"/>
      <c r="I146" s="26" t="s">
        <v>7</v>
      </c>
      <c r="J146" s="59"/>
      <c r="K146" s="59"/>
      <c r="L146" s="111"/>
      <c r="M146" s="305"/>
      <c r="N146" s="111"/>
      <c r="O146" s="135"/>
      <c r="P146" s="47"/>
      <c r="Q146" s="48">
        <f>J146-P146</f>
        <v>0</v>
      </c>
    </row>
    <row r="147" spans="2:17" s="12" customFormat="1" ht="21" hidden="1" customHeight="1" x14ac:dyDescent="0.25">
      <c r="B147" s="217"/>
      <c r="C147" s="226"/>
      <c r="D147" s="226"/>
      <c r="E147" s="187"/>
      <c r="F147" s="190"/>
      <c r="G147" s="187"/>
      <c r="H147" s="190"/>
      <c r="I147" s="26" t="s">
        <v>8</v>
      </c>
      <c r="J147" s="59"/>
      <c r="K147" s="59"/>
      <c r="L147" s="111"/>
      <c r="M147" s="305"/>
      <c r="N147" s="111"/>
      <c r="O147" s="135"/>
      <c r="P147" s="47"/>
      <c r="Q147" s="48">
        <f>J147-P147</f>
        <v>0</v>
      </c>
    </row>
    <row r="148" spans="2:17" s="12" customFormat="1" ht="30" hidden="1" customHeight="1" x14ac:dyDescent="0.25">
      <c r="B148" s="218"/>
      <c r="C148" s="227"/>
      <c r="D148" s="227"/>
      <c r="E148" s="188"/>
      <c r="F148" s="191"/>
      <c r="G148" s="188"/>
      <c r="H148" s="191"/>
      <c r="I148" s="26" t="s">
        <v>9</v>
      </c>
      <c r="J148" s="59">
        <v>0</v>
      </c>
      <c r="K148" s="59">
        <v>0</v>
      </c>
      <c r="L148" s="112"/>
      <c r="M148" s="306"/>
      <c r="N148" s="112"/>
      <c r="O148" s="135"/>
      <c r="P148" s="47"/>
      <c r="Q148" s="48"/>
    </row>
    <row r="149" spans="2:17" s="11" customFormat="1" ht="21" hidden="1" customHeight="1" x14ac:dyDescent="0.25">
      <c r="B149" s="216" t="s">
        <v>97</v>
      </c>
      <c r="C149" s="225" t="s">
        <v>96</v>
      </c>
      <c r="D149" s="225"/>
      <c r="E149" s="186" t="s">
        <v>114</v>
      </c>
      <c r="F149" s="189">
        <v>45291</v>
      </c>
      <c r="G149" s="186" t="s">
        <v>114</v>
      </c>
      <c r="H149" s="189">
        <v>45291</v>
      </c>
      <c r="I149" s="25" t="s">
        <v>5</v>
      </c>
      <c r="J149" s="59">
        <f>J150+J151+J152+J153</f>
        <v>0</v>
      </c>
      <c r="K149" s="59">
        <f>K150+K151+K152+K153</f>
        <v>0</v>
      </c>
      <c r="L149" s="110"/>
      <c r="M149" s="304" t="s">
        <v>110</v>
      </c>
      <c r="N149" s="110"/>
      <c r="O149" s="137"/>
      <c r="P149" s="45"/>
      <c r="Q149" s="46"/>
    </row>
    <row r="150" spans="2:17" s="12" customFormat="1" ht="21" hidden="1" customHeight="1" x14ac:dyDescent="0.25">
      <c r="B150" s="217"/>
      <c r="C150" s="226"/>
      <c r="D150" s="226"/>
      <c r="E150" s="187"/>
      <c r="F150" s="190"/>
      <c r="G150" s="187"/>
      <c r="H150" s="190"/>
      <c r="I150" s="26" t="s">
        <v>6</v>
      </c>
      <c r="J150" s="59"/>
      <c r="K150" s="59"/>
      <c r="L150" s="111"/>
      <c r="M150" s="305"/>
      <c r="N150" s="111"/>
      <c r="O150" s="135"/>
      <c r="P150" s="47"/>
      <c r="Q150" s="48"/>
    </row>
    <row r="151" spans="2:17" s="12" customFormat="1" ht="21" hidden="1" customHeight="1" x14ac:dyDescent="0.25">
      <c r="B151" s="217"/>
      <c r="C151" s="226"/>
      <c r="D151" s="226"/>
      <c r="E151" s="187"/>
      <c r="F151" s="190"/>
      <c r="G151" s="187"/>
      <c r="H151" s="190"/>
      <c r="I151" s="26" t="s">
        <v>7</v>
      </c>
      <c r="J151" s="59"/>
      <c r="K151" s="59"/>
      <c r="L151" s="111"/>
      <c r="M151" s="305"/>
      <c r="N151" s="111"/>
      <c r="O151" s="135"/>
      <c r="P151" s="47"/>
      <c r="Q151" s="48"/>
    </row>
    <row r="152" spans="2:17" s="12" customFormat="1" ht="21" hidden="1" customHeight="1" x14ac:dyDescent="0.25">
      <c r="B152" s="217"/>
      <c r="C152" s="226"/>
      <c r="D152" s="226"/>
      <c r="E152" s="187"/>
      <c r="F152" s="190"/>
      <c r="G152" s="187"/>
      <c r="H152" s="190"/>
      <c r="I152" s="26" t="s">
        <v>8</v>
      </c>
      <c r="J152" s="59"/>
      <c r="K152" s="59"/>
      <c r="L152" s="111"/>
      <c r="M152" s="305"/>
      <c r="N152" s="111"/>
      <c r="O152" s="135"/>
      <c r="P152" s="47"/>
      <c r="Q152" s="48"/>
    </row>
    <row r="153" spans="2:17" s="12" customFormat="1" ht="30" hidden="1" customHeight="1" x14ac:dyDescent="0.25">
      <c r="B153" s="218"/>
      <c r="C153" s="227"/>
      <c r="D153" s="227"/>
      <c r="E153" s="188"/>
      <c r="F153" s="191"/>
      <c r="G153" s="188"/>
      <c r="H153" s="191"/>
      <c r="I153" s="26" t="s">
        <v>9</v>
      </c>
      <c r="J153" s="59">
        <v>0</v>
      </c>
      <c r="K153" s="59">
        <v>0</v>
      </c>
      <c r="L153" s="112"/>
      <c r="M153" s="306"/>
      <c r="N153" s="112"/>
      <c r="O153" s="135"/>
      <c r="P153" s="47"/>
      <c r="Q153" s="48"/>
    </row>
    <row r="154" spans="2:17" s="28" customFormat="1" ht="31.15" hidden="1" customHeight="1" x14ac:dyDescent="0.25">
      <c r="B154" s="325" t="s">
        <v>107</v>
      </c>
      <c r="C154" s="328" t="s">
        <v>111</v>
      </c>
      <c r="D154" s="222"/>
      <c r="E154" s="203" t="s">
        <v>93</v>
      </c>
      <c r="F154" s="200">
        <v>44926</v>
      </c>
      <c r="G154" s="203" t="s">
        <v>93</v>
      </c>
      <c r="H154" s="200">
        <v>44926</v>
      </c>
      <c r="I154" s="27" t="s">
        <v>5</v>
      </c>
      <c r="J154" s="60">
        <f>J155+J156+J157+J158</f>
        <v>0</v>
      </c>
      <c r="K154" s="60">
        <f>K155+K156+K157+K158</f>
        <v>0</v>
      </c>
      <c r="L154" s="105"/>
      <c r="M154" s="322" t="s">
        <v>106</v>
      </c>
      <c r="N154" s="105"/>
      <c r="O154" s="139"/>
      <c r="P154" s="49"/>
      <c r="Q154" s="50"/>
    </row>
    <row r="155" spans="2:17" s="30" customFormat="1" ht="31.15" hidden="1" customHeight="1" x14ac:dyDescent="0.25">
      <c r="B155" s="326"/>
      <c r="C155" s="329"/>
      <c r="D155" s="223"/>
      <c r="E155" s="204"/>
      <c r="F155" s="201"/>
      <c r="G155" s="204"/>
      <c r="H155" s="201"/>
      <c r="I155" s="29" t="s">
        <v>6</v>
      </c>
      <c r="J155" s="60"/>
      <c r="K155" s="60"/>
      <c r="L155" s="116"/>
      <c r="M155" s="323"/>
      <c r="N155" s="116"/>
      <c r="O155" s="140"/>
      <c r="P155" s="51"/>
      <c r="Q155" s="52"/>
    </row>
    <row r="156" spans="2:17" s="30" customFormat="1" ht="31.15" hidden="1" customHeight="1" x14ac:dyDescent="0.25">
      <c r="B156" s="326"/>
      <c r="C156" s="329"/>
      <c r="D156" s="223"/>
      <c r="E156" s="204"/>
      <c r="F156" s="201"/>
      <c r="G156" s="204"/>
      <c r="H156" s="201"/>
      <c r="I156" s="29" t="s">
        <v>7</v>
      </c>
      <c r="J156" s="60"/>
      <c r="K156" s="60"/>
      <c r="L156" s="116"/>
      <c r="M156" s="323"/>
      <c r="N156" s="116"/>
      <c r="O156" s="140"/>
      <c r="P156" s="51"/>
      <c r="Q156" s="52"/>
    </row>
    <row r="157" spans="2:17" s="30" customFormat="1" ht="31.15" hidden="1" customHeight="1" x14ac:dyDescent="0.25">
      <c r="B157" s="326"/>
      <c r="C157" s="329"/>
      <c r="D157" s="223"/>
      <c r="E157" s="204"/>
      <c r="F157" s="201"/>
      <c r="G157" s="204"/>
      <c r="H157" s="201"/>
      <c r="I157" s="29" t="s">
        <v>8</v>
      </c>
      <c r="J157" s="60"/>
      <c r="K157" s="60"/>
      <c r="L157" s="116"/>
      <c r="M157" s="323"/>
      <c r="N157" s="116"/>
      <c r="O157" s="140"/>
      <c r="P157" s="51"/>
      <c r="Q157" s="52"/>
    </row>
    <row r="158" spans="2:17" s="30" customFormat="1" ht="31.15" hidden="1" customHeight="1" x14ac:dyDescent="0.25">
      <c r="B158" s="327"/>
      <c r="C158" s="330"/>
      <c r="D158" s="224"/>
      <c r="E158" s="205"/>
      <c r="F158" s="202"/>
      <c r="G158" s="205"/>
      <c r="H158" s="202"/>
      <c r="I158" s="29" t="s">
        <v>9</v>
      </c>
      <c r="J158" s="60">
        <v>0</v>
      </c>
      <c r="K158" s="60">
        <v>0</v>
      </c>
      <c r="L158" s="117"/>
      <c r="M158" s="324"/>
      <c r="N158" s="117"/>
      <c r="O158" s="140"/>
      <c r="P158" s="51"/>
      <c r="Q158" s="52"/>
    </row>
    <row r="159" spans="2:17" s="85" customFormat="1" ht="30" customHeight="1" x14ac:dyDescent="0.25">
      <c r="B159" s="272" t="s">
        <v>32</v>
      </c>
      <c r="C159" s="242" t="s">
        <v>117</v>
      </c>
      <c r="D159" s="319" t="s">
        <v>176</v>
      </c>
      <c r="E159" s="186" t="s">
        <v>114</v>
      </c>
      <c r="F159" s="189">
        <v>45291</v>
      </c>
      <c r="G159" s="186" t="s">
        <v>114</v>
      </c>
      <c r="H159" s="189">
        <v>45291</v>
      </c>
      <c r="I159" s="61" t="s">
        <v>5</v>
      </c>
      <c r="J159" s="62">
        <f>J160+J161+J162+J163</f>
        <v>19915.400000000001</v>
      </c>
      <c r="K159" s="62">
        <f>K160+K161+K162+K163</f>
        <v>13043.199999999999</v>
      </c>
      <c r="L159" s="62">
        <f>K159/J159*100</f>
        <v>65.493035540335612</v>
      </c>
      <c r="M159" s="286"/>
      <c r="N159" s="118"/>
      <c r="O159" s="141"/>
      <c r="P159" s="83">
        <v>19915.400000000001</v>
      </c>
      <c r="Q159" s="84">
        <f>J159-P159</f>
        <v>0</v>
      </c>
    </row>
    <row r="160" spans="2:17" s="87" customFormat="1" ht="30.75" customHeight="1" x14ac:dyDescent="0.25">
      <c r="B160" s="273"/>
      <c r="C160" s="243"/>
      <c r="D160" s="320"/>
      <c r="E160" s="187"/>
      <c r="F160" s="190"/>
      <c r="G160" s="187"/>
      <c r="H160" s="190"/>
      <c r="I160" s="63" t="s">
        <v>6</v>
      </c>
      <c r="J160" s="62">
        <f t="shared" ref="J160:K163" si="5">J165+J175</f>
        <v>12317.7</v>
      </c>
      <c r="K160" s="62">
        <f t="shared" si="5"/>
        <v>9238.2999999999993</v>
      </c>
      <c r="L160" s="62">
        <f>K160/J160*100</f>
        <v>75.000202959968163</v>
      </c>
      <c r="M160" s="287"/>
      <c r="N160" s="119"/>
      <c r="O160" s="142"/>
      <c r="P160" s="86">
        <v>13104</v>
      </c>
      <c r="Q160" s="84">
        <f t="shared" ref="Q160:Q161" si="6">J160-P160</f>
        <v>-786.29999999999927</v>
      </c>
    </row>
    <row r="161" spans="2:17" s="87" customFormat="1" ht="30" customHeight="1" x14ac:dyDescent="0.25">
      <c r="B161" s="273"/>
      <c r="C161" s="243"/>
      <c r="D161" s="320"/>
      <c r="E161" s="187"/>
      <c r="F161" s="190"/>
      <c r="G161" s="187"/>
      <c r="H161" s="190"/>
      <c r="I161" s="63" t="s">
        <v>7</v>
      </c>
      <c r="J161" s="62">
        <f t="shared" si="5"/>
        <v>7597.7</v>
      </c>
      <c r="K161" s="62">
        <f t="shared" si="5"/>
        <v>3804.8999999999996</v>
      </c>
      <c r="L161" s="62">
        <f>K161/J161*100</f>
        <v>50.079629361517298</v>
      </c>
      <c r="M161" s="287"/>
      <c r="N161" s="119"/>
      <c r="O161" s="142"/>
      <c r="P161" s="86">
        <v>6811.4</v>
      </c>
      <c r="Q161" s="84">
        <f t="shared" si="6"/>
        <v>786.30000000000018</v>
      </c>
    </row>
    <row r="162" spans="2:17" s="87" customFormat="1" ht="27.75" customHeight="1" x14ac:dyDescent="0.25">
      <c r="B162" s="273"/>
      <c r="C162" s="243"/>
      <c r="D162" s="320"/>
      <c r="E162" s="187"/>
      <c r="F162" s="190"/>
      <c r="G162" s="187"/>
      <c r="H162" s="190"/>
      <c r="I162" s="63" t="s">
        <v>8</v>
      </c>
      <c r="J162" s="62">
        <f t="shared" si="5"/>
        <v>0</v>
      </c>
      <c r="K162" s="62">
        <f t="shared" si="5"/>
        <v>0</v>
      </c>
      <c r="L162" s="62"/>
      <c r="M162" s="287"/>
      <c r="N162" s="119"/>
      <c r="O162" s="142"/>
      <c r="P162" s="88"/>
      <c r="Q162" s="89"/>
    </row>
    <row r="163" spans="2:17" s="87" customFormat="1" ht="36" customHeight="1" x14ac:dyDescent="0.25">
      <c r="B163" s="274"/>
      <c r="C163" s="244"/>
      <c r="D163" s="321"/>
      <c r="E163" s="188"/>
      <c r="F163" s="191"/>
      <c r="G163" s="188"/>
      <c r="H163" s="191"/>
      <c r="I163" s="63" t="s">
        <v>9</v>
      </c>
      <c r="J163" s="62">
        <f t="shared" si="5"/>
        <v>0</v>
      </c>
      <c r="K163" s="62">
        <f t="shared" si="5"/>
        <v>0</v>
      </c>
      <c r="L163" s="62"/>
      <c r="M163" s="288"/>
      <c r="N163" s="120"/>
      <c r="O163" s="142"/>
      <c r="P163" s="88"/>
      <c r="Q163" s="89"/>
    </row>
    <row r="164" spans="2:17" s="14" customFormat="1" ht="37.5" customHeight="1" x14ac:dyDescent="0.25">
      <c r="B164" s="268" t="s">
        <v>33</v>
      </c>
      <c r="C164" s="206" t="s">
        <v>128</v>
      </c>
      <c r="D164" s="206" t="s">
        <v>176</v>
      </c>
      <c r="E164" s="206"/>
      <c r="F164" s="209"/>
      <c r="G164" s="206"/>
      <c r="H164" s="209"/>
      <c r="I164" s="16" t="s">
        <v>5</v>
      </c>
      <c r="J164" s="56">
        <f>J165+J166+J167+J168</f>
        <v>13269.400000000001</v>
      </c>
      <c r="K164" s="56">
        <f>K165+K166+K167+K168</f>
        <v>9966</v>
      </c>
      <c r="L164" s="56">
        <f>K164/J164*100</f>
        <v>75.105129094005747</v>
      </c>
      <c r="M164" s="282" t="s">
        <v>157</v>
      </c>
      <c r="N164" s="98"/>
      <c r="O164" s="143"/>
      <c r="P164" s="70"/>
      <c r="Q164" s="38"/>
    </row>
    <row r="165" spans="2:17" s="15" customFormat="1" ht="42.75" customHeight="1" x14ac:dyDescent="0.25">
      <c r="B165" s="269"/>
      <c r="C165" s="207"/>
      <c r="D165" s="207"/>
      <c r="E165" s="207"/>
      <c r="F165" s="210"/>
      <c r="G165" s="207"/>
      <c r="H165" s="210"/>
      <c r="I165" s="17" t="s">
        <v>6</v>
      </c>
      <c r="J165" s="56">
        <f t="shared" ref="J165:K167" si="7">J170</f>
        <v>12317.7</v>
      </c>
      <c r="K165" s="56">
        <f t="shared" si="7"/>
        <v>9238.2999999999993</v>
      </c>
      <c r="L165" s="56">
        <f>K165/J165*100</f>
        <v>75.000202959968163</v>
      </c>
      <c r="M165" s="251"/>
      <c r="N165" s="99"/>
      <c r="O165" s="127"/>
      <c r="P165" s="39"/>
      <c r="Q165" s="40"/>
    </row>
    <row r="166" spans="2:17" s="15" customFormat="1" ht="36" customHeight="1" x14ac:dyDescent="0.25">
      <c r="B166" s="269"/>
      <c r="C166" s="207"/>
      <c r="D166" s="207"/>
      <c r="E166" s="207"/>
      <c r="F166" s="210"/>
      <c r="G166" s="207"/>
      <c r="H166" s="210"/>
      <c r="I166" s="17" t="s">
        <v>7</v>
      </c>
      <c r="J166" s="56">
        <f t="shared" si="7"/>
        <v>951.7</v>
      </c>
      <c r="K166" s="56">
        <f t="shared" si="7"/>
        <v>727.7</v>
      </c>
      <c r="L166" s="56">
        <f>K166/J166*100</f>
        <v>76.463171167384687</v>
      </c>
      <c r="M166" s="251"/>
      <c r="N166" s="99"/>
      <c r="O166" s="127"/>
      <c r="P166" s="39"/>
      <c r="Q166" s="40"/>
    </row>
    <row r="167" spans="2:17" s="15" customFormat="1" ht="31.5" customHeight="1" x14ac:dyDescent="0.25">
      <c r="B167" s="269"/>
      <c r="C167" s="207"/>
      <c r="D167" s="207"/>
      <c r="E167" s="207"/>
      <c r="F167" s="210"/>
      <c r="G167" s="207"/>
      <c r="H167" s="210"/>
      <c r="I167" s="17" t="s">
        <v>8</v>
      </c>
      <c r="J167" s="56">
        <f t="shared" si="7"/>
        <v>0</v>
      </c>
      <c r="K167" s="56">
        <f t="shared" si="7"/>
        <v>0</v>
      </c>
      <c r="L167" s="56"/>
      <c r="M167" s="251"/>
      <c r="N167" s="99"/>
      <c r="O167" s="127"/>
      <c r="P167" s="39"/>
      <c r="Q167" s="40"/>
    </row>
    <row r="168" spans="2:17" s="15" customFormat="1" ht="36.75" customHeight="1" x14ac:dyDescent="0.25">
      <c r="B168" s="270"/>
      <c r="C168" s="208"/>
      <c r="D168" s="208"/>
      <c r="E168" s="208"/>
      <c r="F168" s="211"/>
      <c r="G168" s="208"/>
      <c r="H168" s="211"/>
      <c r="I168" s="17" t="s">
        <v>9</v>
      </c>
      <c r="J168" s="56">
        <v>0</v>
      </c>
      <c r="K168" s="56">
        <v>0</v>
      </c>
      <c r="L168" s="56"/>
      <c r="M168" s="252"/>
      <c r="N168" s="100"/>
      <c r="O168" s="127"/>
      <c r="P168" s="39"/>
      <c r="Q168" s="40"/>
    </row>
    <row r="169" spans="2:17" ht="46.5" customHeight="1" x14ac:dyDescent="0.25">
      <c r="B169" s="192" t="s">
        <v>70</v>
      </c>
      <c r="C169" s="186" t="s">
        <v>87</v>
      </c>
      <c r="D169" s="186"/>
      <c r="E169" s="186"/>
      <c r="F169" s="212"/>
      <c r="G169" s="186"/>
      <c r="H169" s="212"/>
      <c r="I169" s="24" t="s">
        <v>5</v>
      </c>
      <c r="J169" s="54">
        <f>J170+J171+J172+J173</f>
        <v>13269.400000000001</v>
      </c>
      <c r="K169" s="54">
        <f>K170+K171+K172+K173</f>
        <v>9966</v>
      </c>
      <c r="L169" s="54">
        <f>K169/J169*100</f>
        <v>75.105129094005747</v>
      </c>
      <c r="M169" s="283" t="s">
        <v>156</v>
      </c>
      <c r="N169" s="92"/>
      <c r="O169" s="130"/>
    </row>
    <row r="170" spans="2:17" ht="46.5" customHeight="1" x14ac:dyDescent="0.25">
      <c r="B170" s="193"/>
      <c r="C170" s="187"/>
      <c r="D170" s="187"/>
      <c r="E170" s="187"/>
      <c r="F170" s="213"/>
      <c r="G170" s="187"/>
      <c r="H170" s="213"/>
      <c r="I170" s="6" t="s">
        <v>6</v>
      </c>
      <c r="J170" s="54">
        <v>12317.7</v>
      </c>
      <c r="K170" s="54">
        <v>9238.2999999999993</v>
      </c>
      <c r="L170" s="54">
        <f>K170/J170*100</f>
        <v>75.000202959968163</v>
      </c>
      <c r="M170" s="284"/>
      <c r="N170" s="121"/>
      <c r="O170" s="130"/>
    </row>
    <row r="171" spans="2:17" ht="36.75" customHeight="1" x14ac:dyDescent="0.25">
      <c r="B171" s="193"/>
      <c r="C171" s="187"/>
      <c r="D171" s="187"/>
      <c r="E171" s="187"/>
      <c r="F171" s="213"/>
      <c r="G171" s="187"/>
      <c r="H171" s="213"/>
      <c r="I171" s="6" t="s">
        <v>7</v>
      </c>
      <c r="J171" s="54">
        <v>951.7</v>
      </c>
      <c r="K171" s="54">
        <v>727.7</v>
      </c>
      <c r="L171" s="54">
        <f>K171/J171*100</f>
        <v>76.463171167384687</v>
      </c>
      <c r="M171" s="284"/>
      <c r="N171" s="121"/>
      <c r="O171" s="130"/>
    </row>
    <row r="172" spans="2:17" ht="44.25" customHeight="1" x14ac:dyDescent="0.25">
      <c r="B172" s="90"/>
      <c r="C172" s="187"/>
      <c r="D172" s="174"/>
      <c r="E172" s="174"/>
      <c r="F172" s="175"/>
      <c r="G172" s="174"/>
      <c r="H172" s="175"/>
      <c r="I172" s="6" t="s">
        <v>8</v>
      </c>
      <c r="J172" s="54">
        <v>0</v>
      </c>
      <c r="K172" s="54">
        <v>0</v>
      </c>
      <c r="L172" s="54"/>
      <c r="M172" s="284"/>
      <c r="N172" s="121"/>
      <c r="O172" s="130"/>
    </row>
    <row r="173" spans="2:17" ht="45" customHeight="1" x14ac:dyDescent="0.25">
      <c r="B173" s="90"/>
      <c r="C173" s="188"/>
      <c r="D173" s="174"/>
      <c r="E173" s="174"/>
      <c r="F173" s="175"/>
      <c r="G173" s="174"/>
      <c r="H173" s="175"/>
      <c r="I173" s="6" t="s">
        <v>9</v>
      </c>
      <c r="J173" s="54">
        <v>0</v>
      </c>
      <c r="K173" s="54">
        <v>0</v>
      </c>
      <c r="L173" s="54"/>
      <c r="M173" s="285"/>
      <c r="N173" s="122"/>
      <c r="O173" s="130"/>
    </row>
    <row r="174" spans="2:17" s="14" customFormat="1" ht="31.15" customHeight="1" x14ac:dyDescent="0.25">
      <c r="B174" s="268" t="s">
        <v>63</v>
      </c>
      <c r="C174" s="206" t="s">
        <v>129</v>
      </c>
      <c r="D174" s="206" t="s">
        <v>176</v>
      </c>
      <c r="E174" s="206"/>
      <c r="F174" s="209"/>
      <c r="G174" s="206"/>
      <c r="H174" s="209"/>
      <c r="I174" s="16" t="s">
        <v>5</v>
      </c>
      <c r="J174" s="56">
        <f>J175+J176+J177+J178</f>
        <v>6646</v>
      </c>
      <c r="K174" s="56">
        <f>K175+K176+K177+K178</f>
        <v>3077.2</v>
      </c>
      <c r="L174" s="56">
        <f>K174/J174*100</f>
        <v>46.301534757749018</v>
      </c>
      <c r="M174" s="282" t="s">
        <v>64</v>
      </c>
      <c r="N174" s="98"/>
      <c r="O174" s="143"/>
      <c r="P174" s="70"/>
      <c r="Q174" s="38"/>
    </row>
    <row r="175" spans="2:17" s="15" customFormat="1" ht="31.15" customHeight="1" x14ac:dyDescent="0.25">
      <c r="B175" s="269"/>
      <c r="C175" s="207"/>
      <c r="D175" s="207"/>
      <c r="E175" s="207"/>
      <c r="F175" s="210"/>
      <c r="G175" s="207"/>
      <c r="H175" s="210"/>
      <c r="I175" s="17" t="s">
        <v>6</v>
      </c>
      <c r="J175" s="56">
        <v>0</v>
      </c>
      <c r="K175" s="56">
        <v>0</v>
      </c>
      <c r="L175" s="56"/>
      <c r="M175" s="251"/>
      <c r="N175" s="99"/>
      <c r="O175" s="127"/>
      <c r="P175" s="39"/>
      <c r="Q175" s="40"/>
    </row>
    <row r="176" spans="2:17" s="15" customFormat="1" ht="31.15" customHeight="1" x14ac:dyDescent="0.25">
      <c r="B176" s="269"/>
      <c r="C176" s="207"/>
      <c r="D176" s="207"/>
      <c r="E176" s="207"/>
      <c r="F176" s="210"/>
      <c r="G176" s="207"/>
      <c r="H176" s="210"/>
      <c r="I176" s="17" t="s">
        <v>7</v>
      </c>
      <c r="J176" s="91">
        <f>J181</f>
        <v>6646</v>
      </c>
      <c r="K176" s="91">
        <f>K181</f>
        <v>3077.2</v>
      </c>
      <c r="L176" s="56">
        <f>K176/J176*100</f>
        <v>46.301534757749018</v>
      </c>
      <c r="M176" s="251"/>
      <c r="N176" s="123"/>
      <c r="O176" s="127"/>
      <c r="P176" s="39"/>
      <c r="Q176" s="40"/>
    </row>
    <row r="177" spans="2:17" s="15" customFormat="1" ht="31.15" customHeight="1" x14ac:dyDescent="0.25">
      <c r="B177" s="269"/>
      <c r="C177" s="207"/>
      <c r="D177" s="207"/>
      <c r="E177" s="207"/>
      <c r="F177" s="210"/>
      <c r="G177" s="207"/>
      <c r="H177" s="210"/>
      <c r="I177" s="17" t="s">
        <v>8</v>
      </c>
      <c r="J177" s="56">
        <v>0</v>
      </c>
      <c r="K177" s="56">
        <v>0</v>
      </c>
      <c r="L177" s="56"/>
      <c r="M177" s="251"/>
      <c r="N177" s="99"/>
      <c r="O177" s="127"/>
      <c r="P177" s="39"/>
      <c r="Q177" s="40"/>
    </row>
    <row r="178" spans="2:17" s="15" customFormat="1" ht="31.15" customHeight="1" x14ac:dyDescent="0.25">
      <c r="B178" s="270"/>
      <c r="C178" s="208"/>
      <c r="D178" s="208"/>
      <c r="E178" s="208"/>
      <c r="F178" s="211"/>
      <c r="G178" s="208"/>
      <c r="H178" s="211"/>
      <c r="I178" s="17" t="s">
        <v>9</v>
      </c>
      <c r="J178" s="56">
        <v>0</v>
      </c>
      <c r="K178" s="56">
        <v>0</v>
      </c>
      <c r="L178" s="56"/>
      <c r="M178" s="252"/>
      <c r="N178" s="100"/>
      <c r="O178" s="127"/>
      <c r="P178" s="39"/>
      <c r="Q178" s="40"/>
    </row>
    <row r="179" spans="2:17" s="5" customFormat="1" ht="33" customHeight="1" x14ac:dyDescent="0.25">
      <c r="B179" s="192" t="s">
        <v>51</v>
      </c>
      <c r="C179" s="186" t="s">
        <v>177</v>
      </c>
      <c r="D179" s="186" t="s">
        <v>176</v>
      </c>
      <c r="E179" s="186"/>
      <c r="F179" s="212"/>
      <c r="G179" s="186"/>
      <c r="H179" s="212"/>
      <c r="I179" s="24" t="s">
        <v>5</v>
      </c>
      <c r="J179" s="54">
        <f>J180+J181+J182+J183</f>
        <v>6646</v>
      </c>
      <c r="K179" s="54">
        <f>K180+K181+K182+K183</f>
        <v>3077.2</v>
      </c>
      <c r="L179" s="54">
        <f>K179/J179*100</f>
        <v>46.301534757749018</v>
      </c>
      <c r="M179" s="283" t="s">
        <v>151</v>
      </c>
      <c r="N179" s="113"/>
      <c r="O179" s="130"/>
      <c r="P179" s="33"/>
      <c r="Q179" s="34"/>
    </row>
    <row r="180" spans="2:17" ht="32.25" customHeight="1" x14ac:dyDescent="0.25">
      <c r="B180" s="193"/>
      <c r="C180" s="187"/>
      <c r="D180" s="187"/>
      <c r="E180" s="187"/>
      <c r="F180" s="213"/>
      <c r="G180" s="187"/>
      <c r="H180" s="213"/>
      <c r="I180" s="6" t="s">
        <v>6</v>
      </c>
      <c r="J180" s="54">
        <v>0</v>
      </c>
      <c r="K180" s="54">
        <v>0</v>
      </c>
      <c r="L180" s="54"/>
      <c r="M180" s="299"/>
      <c r="N180" s="93"/>
      <c r="O180" s="134"/>
    </row>
    <row r="181" spans="2:17" ht="33" customHeight="1" x14ac:dyDescent="0.25">
      <c r="B181" s="193"/>
      <c r="C181" s="187"/>
      <c r="D181" s="187"/>
      <c r="E181" s="187"/>
      <c r="F181" s="213"/>
      <c r="G181" s="187"/>
      <c r="H181" s="213"/>
      <c r="I181" s="6" t="s">
        <v>7</v>
      </c>
      <c r="J181" s="54">
        <v>6646</v>
      </c>
      <c r="K181" s="54">
        <v>3077.2</v>
      </c>
      <c r="L181" s="54">
        <f>K181/J181*100</f>
        <v>46.301534757749018</v>
      </c>
      <c r="M181" s="299"/>
      <c r="N181" s="93"/>
      <c r="O181" s="134"/>
    </row>
    <row r="182" spans="2:17" ht="30.75" customHeight="1" x14ac:dyDescent="0.25">
      <c r="B182" s="193"/>
      <c r="C182" s="187"/>
      <c r="D182" s="187"/>
      <c r="E182" s="187"/>
      <c r="F182" s="213"/>
      <c r="G182" s="187"/>
      <c r="H182" s="213"/>
      <c r="I182" s="6" t="s">
        <v>8</v>
      </c>
      <c r="J182" s="54">
        <v>0</v>
      </c>
      <c r="K182" s="54">
        <v>0</v>
      </c>
      <c r="L182" s="54"/>
      <c r="M182" s="299"/>
      <c r="N182" s="93"/>
      <c r="O182" s="134"/>
    </row>
    <row r="183" spans="2:17" ht="38.25" customHeight="1" x14ac:dyDescent="0.25">
      <c r="B183" s="194"/>
      <c r="C183" s="188"/>
      <c r="D183" s="188"/>
      <c r="E183" s="188"/>
      <c r="F183" s="275"/>
      <c r="G183" s="188"/>
      <c r="H183" s="275"/>
      <c r="I183" s="6" t="s">
        <v>9</v>
      </c>
      <c r="J183" s="54">
        <v>0</v>
      </c>
      <c r="K183" s="54">
        <v>0</v>
      </c>
      <c r="L183" s="54"/>
      <c r="M183" s="300"/>
      <c r="N183" s="94"/>
      <c r="O183" s="134"/>
    </row>
    <row r="184" spans="2:17" s="8" customFormat="1" ht="31.5" customHeight="1" x14ac:dyDescent="0.25">
      <c r="B184" s="272" t="s">
        <v>34</v>
      </c>
      <c r="C184" s="242" t="s">
        <v>73</v>
      </c>
      <c r="D184" s="242"/>
      <c r="E184" s="186" t="s">
        <v>114</v>
      </c>
      <c r="F184" s="189">
        <v>45291</v>
      </c>
      <c r="G184" s="186" t="s">
        <v>114</v>
      </c>
      <c r="H184" s="189">
        <v>45291</v>
      </c>
      <c r="I184" s="61" t="s">
        <v>5</v>
      </c>
      <c r="J184" s="169">
        <f>J185+J186+J187+J188</f>
        <v>1711.3000000000002</v>
      </c>
      <c r="K184" s="169">
        <f>K185+K186+K187+K188</f>
        <v>1106.3620000000001</v>
      </c>
      <c r="L184" s="170">
        <f>K184/J184*100</f>
        <v>64.650382749956165</v>
      </c>
      <c r="M184" s="296" t="s">
        <v>80</v>
      </c>
      <c r="N184" s="169"/>
      <c r="O184" s="141"/>
      <c r="P184" s="36"/>
      <c r="Q184" s="23"/>
    </row>
    <row r="185" spans="2:17" s="8" customFormat="1" ht="31.5" customHeight="1" x14ac:dyDescent="0.25">
      <c r="B185" s="273"/>
      <c r="C185" s="243"/>
      <c r="D185" s="243"/>
      <c r="E185" s="187"/>
      <c r="F185" s="190"/>
      <c r="G185" s="187"/>
      <c r="H185" s="190"/>
      <c r="I185" s="61" t="s">
        <v>6</v>
      </c>
      <c r="J185" s="169">
        <f>J190+J195</f>
        <v>0</v>
      </c>
      <c r="K185" s="169">
        <f>K190+K195</f>
        <v>0</v>
      </c>
      <c r="L185" s="170"/>
      <c r="M185" s="297"/>
      <c r="N185" s="171"/>
      <c r="O185" s="141"/>
      <c r="P185" s="36"/>
      <c r="Q185" s="23"/>
    </row>
    <row r="186" spans="2:17" s="10" customFormat="1" ht="24.75" customHeight="1" x14ac:dyDescent="0.25">
      <c r="B186" s="273"/>
      <c r="C186" s="243"/>
      <c r="D186" s="243"/>
      <c r="E186" s="187"/>
      <c r="F186" s="190"/>
      <c r="G186" s="187"/>
      <c r="H186" s="190"/>
      <c r="I186" s="63" t="s">
        <v>7</v>
      </c>
      <c r="J186" s="169">
        <f t="shared" ref="J186:K187" si="8">J191+J196</f>
        <v>0</v>
      </c>
      <c r="K186" s="169">
        <f t="shared" si="8"/>
        <v>0</v>
      </c>
      <c r="L186" s="170"/>
      <c r="M186" s="297"/>
      <c r="N186" s="171"/>
      <c r="O186" s="141"/>
      <c r="P186" s="37"/>
      <c r="Q186" s="22"/>
    </row>
    <row r="187" spans="2:17" s="10" customFormat="1" ht="27.75" customHeight="1" x14ac:dyDescent="0.25">
      <c r="B187" s="273"/>
      <c r="C187" s="243"/>
      <c r="D187" s="243"/>
      <c r="E187" s="187"/>
      <c r="F187" s="190"/>
      <c r="G187" s="187"/>
      <c r="H187" s="190"/>
      <c r="I187" s="63" t="s">
        <v>8</v>
      </c>
      <c r="J187" s="169">
        <f t="shared" si="8"/>
        <v>1711.3000000000002</v>
      </c>
      <c r="K187" s="169">
        <f t="shared" si="8"/>
        <v>1106.3620000000001</v>
      </c>
      <c r="L187" s="170">
        <f>K187/J187*100</f>
        <v>64.650382749956165</v>
      </c>
      <c r="M187" s="297"/>
      <c r="N187" s="171"/>
      <c r="O187" s="141"/>
      <c r="P187" s="37"/>
      <c r="Q187" s="22"/>
    </row>
    <row r="188" spans="2:17" s="10" customFormat="1" ht="31.5" x14ac:dyDescent="0.25">
      <c r="B188" s="274"/>
      <c r="C188" s="244"/>
      <c r="D188" s="244"/>
      <c r="E188" s="188"/>
      <c r="F188" s="191"/>
      <c r="G188" s="188"/>
      <c r="H188" s="191"/>
      <c r="I188" s="61" t="s">
        <v>9</v>
      </c>
      <c r="J188" s="169">
        <f>J193+J198</f>
        <v>0</v>
      </c>
      <c r="K188" s="169">
        <f>K193+K198</f>
        <v>0</v>
      </c>
      <c r="L188" s="170"/>
      <c r="M188" s="298"/>
      <c r="N188" s="171"/>
      <c r="O188" s="141"/>
      <c r="P188" s="37"/>
      <c r="Q188" s="22"/>
    </row>
    <row r="189" spans="2:17" s="5" customFormat="1" ht="20.25" hidden="1" customHeight="1" x14ac:dyDescent="0.25">
      <c r="B189" s="192" t="s">
        <v>49</v>
      </c>
      <c r="C189" s="276" t="s">
        <v>81</v>
      </c>
      <c r="D189" s="186"/>
      <c r="E189" s="186" t="s">
        <v>114</v>
      </c>
      <c r="F189" s="189">
        <v>45291</v>
      </c>
      <c r="G189" s="186" t="s">
        <v>114</v>
      </c>
      <c r="H189" s="189">
        <v>45291</v>
      </c>
      <c r="I189" s="24" t="s">
        <v>5</v>
      </c>
      <c r="J189" s="54">
        <f>J190+J191+J192+J193</f>
        <v>0</v>
      </c>
      <c r="K189" s="54">
        <f>K190+K191+K192+K193</f>
        <v>0</v>
      </c>
      <c r="L189" s="113"/>
      <c r="M189" s="295" t="s">
        <v>178</v>
      </c>
      <c r="N189" s="113"/>
      <c r="O189" s="128"/>
      <c r="P189" s="33"/>
      <c r="Q189" s="34"/>
    </row>
    <row r="190" spans="2:17" ht="21" hidden="1" customHeight="1" x14ac:dyDescent="0.25">
      <c r="B190" s="193"/>
      <c r="C190" s="277"/>
      <c r="D190" s="187"/>
      <c r="E190" s="187"/>
      <c r="F190" s="190"/>
      <c r="G190" s="187"/>
      <c r="H190" s="190"/>
      <c r="I190" s="6" t="s">
        <v>6</v>
      </c>
      <c r="J190" s="54">
        <v>0</v>
      </c>
      <c r="K190" s="54">
        <v>0</v>
      </c>
      <c r="L190" s="93"/>
      <c r="M190" s="260"/>
      <c r="N190" s="93"/>
      <c r="O190" s="125"/>
    </row>
    <row r="191" spans="2:17" ht="26.25" hidden="1" customHeight="1" x14ac:dyDescent="0.25">
      <c r="B191" s="193"/>
      <c r="C191" s="277"/>
      <c r="D191" s="187"/>
      <c r="E191" s="187"/>
      <c r="F191" s="190"/>
      <c r="G191" s="187"/>
      <c r="H191" s="190"/>
      <c r="I191" s="6" t="s">
        <v>7</v>
      </c>
      <c r="J191" s="54">
        <v>0</v>
      </c>
      <c r="K191" s="54">
        <v>0</v>
      </c>
      <c r="L191" s="93"/>
      <c r="M191" s="260"/>
      <c r="N191" s="93"/>
      <c r="O191" s="125"/>
    </row>
    <row r="192" spans="2:17" ht="26.25" hidden="1" customHeight="1" x14ac:dyDescent="0.25">
      <c r="B192" s="193"/>
      <c r="C192" s="277"/>
      <c r="D192" s="187"/>
      <c r="E192" s="187"/>
      <c r="F192" s="190"/>
      <c r="G192" s="187"/>
      <c r="H192" s="190"/>
      <c r="I192" s="6" t="s">
        <v>8</v>
      </c>
      <c r="J192" s="54">
        <v>0</v>
      </c>
      <c r="K192" s="54">
        <v>0</v>
      </c>
      <c r="L192" s="93"/>
      <c r="M192" s="260"/>
      <c r="N192" s="93"/>
      <c r="O192" s="125"/>
    </row>
    <row r="193" spans="2:17" ht="38.25" hidden="1" customHeight="1" x14ac:dyDescent="0.25">
      <c r="B193" s="194"/>
      <c r="C193" s="278"/>
      <c r="D193" s="188"/>
      <c r="E193" s="188"/>
      <c r="F193" s="191"/>
      <c r="G193" s="188"/>
      <c r="H193" s="191"/>
      <c r="I193" s="6" t="s">
        <v>9</v>
      </c>
      <c r="J193" s="54">
        <v>0</v>
      </c>
      <c r="K193" s="54">
        <v>0</v>
      </c>
      <c r="L193" s="94"/>
      <c r="M193" s="261"/>
      <c r="N193" s="94"/>
      <c r="O193" s="125"/>
    </row>
    <row r="194" spans="2:17" s="5" customFormat="1" ht="28.5" customHeight="1" x14ac:dyDescent="0.25">
      <c r="B194" s="192" t="s">
        <v>49</v>
      </c>
      <c r="C194" s="276" t="s">
        <v>82</v>
      </c>
      <c r="D194" s="186"/>
      <c r="E194" s="186" t="s">
        <v>114</v>
      </c>
      <c r="F194" s="189">
        <v>45291</v>
      </c>
      <c r="G194" s="186" t="s">
        <v>114</v>
      </c>
      <c r="H194" s="189">
        <v>45291</v>
      </c>
      <c r="I194" s="24" t="s">
        <v>5</v>
      </c>
      <c r="J194" s="54">
        <f>J195+J196+J197+J198</f>
        <v>1711.3000000000002</v>
      </c>
      <c r="K194" s="54">
        <f>K195+K196+K197+K198</f>
        <v>1106.3620000000001</v>
      </c>
      <c r="L194" s="54">
        <f>K194/J194*100</f>
        <v>64.650382749956165</v>
      </c>
      <c r="M194" s="292" t="s">
        <v>179</v>
      </c>
      <c r="N194" s="113"/>
      <c r="O194" s="124"/>
      <c r="P194" s="33"/>
      <c r="Q194" s="34"/>
    </row>
    <row r="195" spans="2:17" ht="27" customHeight="1" x14ac:dyDescent="0.25">
      <c r="B195" s="193"/>
      <c r="C195" s="277"/>
      <c r="D195" s="187"/>
      <c r="E195" s="187"/>
      <c r="F195" s="190"/>
      <c r="G195" s="187"/>
      <c r="H195" s="190"/>
      <c r="I195" s="6" t="s">
        <v>6</v>
      </c>
      <c r="J195" s="54">
        <v>0</v>
      </c>
      <c r="K195" s="54">
        <v>0</v>
      </c>
      <c r="L195" s="54"/>
      <c r="M195" s="293"/>
      <c r="N195" s="93"/>
      <c r="O195" s="138"/>
    </row>
    <row r="196" spans="2:17" ht="23.25" customHeight="1" x14ac:dyDescent="0.25">
      <c r="B196" s="193"/>
      <c r="C196" s="277"/>
      <c r="D196" s="187"/>
      <c r="E196" s="187"/>
      <c r="F196" s="190"/>
      <c r="G196" s="187"/>
      <c r="H196" s="190"/>
      <c r="I196" s="6" t="s">
        <v>7</v>
      </c>
      <c r="J196" s="54">
        <v>0</v>
      </c>
      <c r="K196" s="54">
        <v>0</v>
      </c>
      <c r="L196" s="54"/>
      <c r="M196" s="293"/>
      <c r="N196" s="93"/>
      <c r="O196" s="138"/>
    </row>
    <row r="197" spans="2:17" ht="22.5" customHeight="1" x14ac:dyDescent="0.25">
      <c r="B197" s="193"/>
      <c r="C197" s="277"/>
      <c r="D197" s="187"/>
      <c r="E197" s="187"/>
      <c r="F197" s="190"/>
      <c r="G197" s="187"/>
      <c r="H197" s="190"/>
      <c r="I197" s="6" t="s">
        <v>8</v>
      </c>
      <c r="J197" s="54">
        <f>16.9+1694.4</f>
        <v>1711.3000000000002</v>
      </c>
      <c r="K197" s="54">
        <v>1106.3620000000001</v>
      </c>
      <c r="L197" s="54">
        <f>K197/J197*100</f>
        <v>64.650382749956165</v>
      </c>
      <c r="M197" s="293"/>
      <c r="N197" s="93"/>
      <c r="O197" s="138"/>
    </row>
    <row r="198" spans="2:17" ht="37.5" customHeight="1" x14ac:dyDescent="0.25">
      <c r="B198" s="194"/>
      <c r="C198" s="278"/>
      <c r="D198" s="188"/>
      <c r="E198" s="188"/>
      <c r="F198" s="191"/>
      <c r="G198" s="188"/>
      <c r="H198" s="191"/>
      <c r="I198" s="6" t="s">
        <v>9</v>
      </c>
      <c r="J198" s="54">
        <v>0</v>
      </c>
      <c r="K198" s="54">
        <v>0</v>
      </c>
      <c r="L198" s="54"/>
      <c r="M198" s="294"/>
      <c r="N198" s="94"/>
      <c r="O198" s="138"/>
    </row>
    <row r="199" spans="2:17" s="85" customFormat="1" ht="30" customHeight="1" x14ac:dyDescent="0.25">
      <c r="B199" s="272" t="s">
        <v>77</v>
      </c>
      <c r="C199" s="279" t="s">
        <v>65</v>
      </c>
      <c r="D199" s="242" t="s">
        <v>72</v>
      </c>
      <c r="E199" s="186" t="s">
        <v>114</v>
      </c>
      <c r="F199" s="189">
        <v>45291</v>
      </c>
      <c r="G199" s="186" t="s">
        <v>114</v>
      </c>
      <c r="H199" s="189">
        <v>45291</v>
      </c>
      <c r="I199" s="61" t="s">
        <v>5</v>
      </c>
      <c r="J199" s="62">
        <f>J200+J201+J202+J203</f>
        <v>26869.800000000003</v>
      </c>
      <c r="K199" s="179">
        <f>K200+K201+K202+K203</f>
        <v>12603.23</v>
      </c>
      <c r="L199" s="62">
        <f>K199/J199*100</f>
        <v>46.904815071195166</v>
      </c>
      <c r="M199" s="286"/>
      <c r="N199" s="118"/>
      <c r="O199" s="141"/>
      <c r="P199" s="83">
        <f>P201+P202</f>
        <v>26869.800000000003</v>
      </c>
      <c r="Q199" s="84">
        <f>P199-J199</f>
        <v>0</v>
      </c>
    </row>
    <row r="200" spans="2:17" s="10" customFormat="1" ht="30" customHeight="1" x14ac:dyDescent="0.25">
      <c r="B200" s="273"/>
      <c r="C200" s="280"/>
      <c r="D200" s="243"/>
      <c r="E200" s="187"/>
      <c r="F200" s="190"/>
      <c r="G200" s="187"/>
      <c r="H200" s="190"/>
      <c r="I200" s="63" t="s">
        <v>6</v>
      </c>
      <c r="J200" s="62">
        <v>0</v>
      </c>
      <c r="K200" s="62">
        <v>0</v>
      </c>
      <c r="L200" s="62"/>
      <c r="M200" s="287"/>
      <c r="N200" s="119"/>
      <c r="O200" s="142"/>
      <c r="P200" s="37"/>
      <c r="Q200" s="22"/>
    </row>
    <row r="201" spans="2:17" s="10" customFormat="1" ht="30" customHeight="1" x14ac:dyDescent="0.25">
      <c r="B201" s="273"/>
      <c r="C201" s="280"/>
      <c r="D201" s="243"/>
      <c r="E201" s="187"/>
      <c r="F201" s="190"/>
      <c r="G201" s="187"/>
      <c r="H201" s="190"/>
      <c r="I201" s="63" t="s">
        <v>7</v>
      </c>
      <c r="J201" s="62">
        <f>J206+J211+J216+J221+J226+J231+J236</f>
        <v>4616.1000000000004</v>
      </c>
      <c r="K201" s="179">
        <f>K206+K211+K216+K221+K226+K231+K236</f>
        <v>1873.38</v>
      </c>
      <c r="L201" s="62">
        <f>K201/J201*100</f>
        <v>40.583609540521223</v>
      </c>
      <c r="M201" s="287"/>
      <c r="N201" s="119"/>
      <c r="O201" s="142"/>
      <c r="P201" s="172">
        <v>4616.1000000000004</v>
      </c>
      <c r="Q201" s="23">
        <f>P201-J201</f>
        <v>0</v>
      </c>
    </row>
    <row r="202" spans="2:17" s="10" customFormat="1" ht="30" customHeight="1" x14ac:dyDescent="0.25">
      <c r="B202" s="273"/>
      <c r="C202" s="280"/>
      <c r="D202" s="243"/>
      <c r="E202" s="187"/>
      <c r="F202" s="190"/>
      <c r="G202" s="187"/>
      <c r="H202" s="190"/>
      <c r="I202" s="63" t="s">
        <v>8</v>
      </c>
      <c r="J202" s="62">
        <f>J207+J212+J217+J222+J227+J232+J237</f>
        <v>22253.7</v>
      </c>
      <c r="K202" s="179">
        <f>K207+K212+K217+K222+K227+K232+K237</f>
        <v>10729.85</v>
      </c>
      <c r="L202" s="62">
        <f>K202/J202*100</f>
        <v>48.21602699775768</v>
      </c>
      <c r="M202" s="287"/>
      <c r="N202" s="119"/>
      <c r="O202" s="142"/>
      <c r="P202" s="23">
        <v>22253.7</v>
      </c>
      <c r="Q202" s="23">
        <f>P202-J202</f>
        <v>0</v>
      </c>
    </row>
    <row r="203" spans="2:17" s="10" customFormat="1" ht="30" customHeight="1" x14ac:dyDescent="0.25">
      <c r="B203" s="274"/>
      <c r="C203" s="281"/>
      <c r="D203" s="244"/>
      <c r="E203" s="188"/>
      <c r="F203" s="191"/>
      <c r="G203" s="188"/>
      <c r="H203" s="191"/>
      <c r="I203" s="63" t="s">
        <v>9</v>
      </c>
      <c r="J203" s="62">
        <v>0</v>
      </c>
      <c r="K203" s="62">
        <v>0</v>
      </c>
      <c r="L203" s="62"/>
      <c r="M203" s="288"/>
      <c r="N203" s="120"/>
      <c r="O203" s="142"/>
      <c r="P203" s="37"/>
      <c r="Q203" s="22"/>
    </row>
    <row r="204" spans="2:17" s="5" customFormat="1" ht="20.25" customHeight="1" x14ac:dyDescent="0.25">
      <c r="B204" s="192" t="s">
        <v>79</v>
      </c>
      <c r="C204" s="195" t="s">
        <v>154</v>
      </c>
      <c r="D204" s="186"/>
      <c r="E204" s="186" t="s">
        <v>114</v>
      </c>
      <c r="F204" s="189">
        <v>45291</v>
      </c>
      <c r="G204" s="186" t="s">
        <v>114</v>
      </c>
      <c r="H204" s="189">
        <v>45291</v>
      </c>
      <c r="I204" s="24" t="s">
        <v>5</v>
      </c>
      <c r="J204" s="54">
        <f>J205+J206+J207+J208</f>
        <v>1441.7</v>
      </c>
      <c r="K204" s="180">
        <f>K205+K206+K207+K208</f>
        <v>915.04</v>
      </c>
      <c r="L204" s="54">
        <f>K204/J204*100</f>
        <v>63.469515155718938</v>
      </c>
      <c r="M204" s="292" t="s">
        <v>55</v>
      </c>
      <c r="N204" s="113"/>
      <c r="O204" s="124"/>
      <c r="P204" s="33"/>
      <c r="Q204" s="34"/>
    </row>
    <row r="205" spans="2:17" ht="21" customHeight="1" x14ac:dyDescent="0.25">
      <c r="B205" s="193"/>
      <c r="C205" s="196"/>
      <c r="D205" s="187"/>
      <c r="E205" s="187"/>
      <c r="F205" s="190"/>
      <c r="G205" s="187"/>
      <c r="H205" s="190"/>
      <c r="I205" s="6" t="s">
        <v>6</v>
      </c>
      <c r="J205" s="54">
        <v>0</v>
      </c>
      <c r="K205" s="54">
        <v>0</v>
      </c>
      <c r="L205" s="54"/>
      <c r="M205" s="293"/>
      <c r="N205" s="93"/>
      <c r="O205" s="138"/>
    </row>
    <row r="206" spans="2:17" ht="21.75" customHeight="1" x14ac:dyDescent="0.25">
      <c r="B206" s="193"/>
      <c r="C206" s="196"/>
      <c r="D206" s="187"/>
      <c r="E206" s="187"/>
      <c r="F206" s="190"/>
      <c r="G206" s="187"/>
      <c r="H206" s="190"/>
      <c r="I206" s="6" t="s">
        <v>7</v>
      </c>
      <c r="J206" s="54">
        <v>0</v>
      </c>
      <c r="K206" s="54">
        <v>0</v>
      </c>
      <c r="L206" s="54"/>
      <c r="M206" s="293"/>
      <c r="N206" s="93"/>
      <c r="O206" s="138"/>
    </row>
    <row r="207" spans="2:17" ht="21" customHeight="1" x14ac:dyDescent="0.25">
      <c r="B207" s="193"/>
      <c r="C207" s="196"/>
      <c r="D207" s="187"/>
      <c r="E207" s="187"/>
      <c r="F207" s="190"/>
      <c r="G207" s="187"/>
      <c r="H207" s="190"/>
      <c r="I207" s="6" t="s">
        <v>8</v>
      </c>
      <c r="J207" s="54">
        <v>1441.7</v>
      </c>
      <c r="K207" s="180">
        <v>915.04</v>
      </c>
      <c r="L207" s="54">
        <f>K207/J207*100</f>
        <v>63.469515155718938</v>
      </c>
      <c r="M207" s="293"/>
      <c r="N207" s="93"/>
      <c r="O207" s="138"/>
    </row>
    <row r="208" spans="2:17" ht="35.25" customHeight="1" x14ac:dyDescent="0.25">
      <c r="B208" s="194"/>
      <c r="C208" s="197"/>
      <c r="D208" s="188"/>
      <c r="E208" s="188"/>
      <c r="F208" s="191"/>
      <c r="G208" s="188"/>
      <c r="H208" s="191"/>
      <c r="I208" s="6" t="s">
        <v>9</v>
      </c>
      <c r="J208" s="54">
        <v>0</v>
      </c>
      <c r="K208" s="54">
        <v>0</v>
      </c>
      <c r="L208" s="54"/>
      <c r="M208" s="294"/>
      <c r="N208" s="94"/>
      <c r="O208" s="138"/>
    </row>
    <row r="209" spans="2:17" s="19" customFormat="1" ht="20.25" customHeight="1" x14ac:dyDescent="0.25">
      <c r="B209" s="219" t="s">
        <v>78</v>
      </c>
      <c r="C209" s="289" t="s">
        <v>50</v>
      </c>
      <c r="D209" s="203"/>
      <c r="E209" s="203" t="s">
        <v>114</v>
      </c>
      <c r="F209" s="200">
        <v>45291</v>
      </c>
      <c r="G209" s="203" t="s">
        <v>114</v>
      </c>
      <c r="H209" s="200">
        <v>45291</v>
      </c>
      <c r="I209" s="18" t="s">
        <v>5</v>
      </c>
      <c r="J209" s="167">
        <f>J210+J211+J212+J213</f>
        <v>18910.2</v>
      </c>
      <c r="K209" s="178">
        <f>K210+K211+K212+K213</f>
        <v>8543.2800000000007</v>
      </c>
      <c r="L209" s="167">
        <f>K209/J209*100</f>
        <v>45.17815781958943</v>
      </c>
      <c r="M209" s="236" t="s">
        <v>54</v>
      </c>
      <c r="N209" s="114"/>
      <c r="O209" s="130"/>
      <c r="P209" s="41"/>
      <c r="Q209" s="42"/>
    </row>
    <row r="210" spans="2:17" s="21" customFormat="1" ht="21" customHeight="1" x14ac:dyDescent="0.25">
      <c r="B210" s="220"/>
      <c r="C210" s="290"/>
      <c r="D210" s="204"/>
      <c r="E210" s="204"/>
      <c r="F210" s="201"/>
      <c r="G210" s="204"/>
      <c r="H210" s="201"/>
      <c r="I210" s="20" t="s">
        <v>6</v>
      </c>
      <c r="J210" s="167">
        <v>0</v>
      </c>
      <c r="K210" s="167">
        <v>0</v>
      </c>
      <c r="L210" s="167"/>
      <c r="M210" s="237"/>
      <c r="N210" s="115"/>
      <c r="O210" s="134"/>
      <c r="P210" s="43"/>
      <c r="Q210" s="44"/>
    </row>
    <row r="211" spans="2:17" s="21" customFormat="1" ht="21.75" customHeight="1" x14ac:dyDescent="0.25">
      <c r="B211" s="220"/>
      <c r="C211" s="290"/>
      <c r="D211" s="204"/>
      <c r="E211" s="204"/>
      <c r="F211" s="201"/>
      <c r="G211" s="204"/>
      <c r="H211" s="201"/>
      <c r="I211" s="20" t="s">
        <v>7</v>
      </c>
      <c r="J211" s="167">
        <v>757.7</v>
      </c>
      <c r="K211" s="178">
        <v>176.75</v>
      </c>
      <c r="L211" s="167">
        <f>K211/J211*100</f>
        <v>23.32717434340768</v>
      </c>
      <c r="M211" s="237"/>
      <c r="N211" s="115"/>
      <c r="O211" s="134"/>
      <c r="P211" s="43"/>
      <c r="Q211" s="44"/>
    </row>
    <row r="212" spans="2:17" s="21" customFormat="1" ht="21" customHeight="1" x14ac:dyDescent="0.25">
      <c r="B212" s="220"/>
      <c r="C212" s="290"/>
      <c r="D212" s="204"/>
      <c r="E212" s="204"/>
      <c r="F212" s="201"/>
      <c r="G212" s="204"/>
      <c r="H212" s="201"/>
      <c r="I212" s="20" t="s">
        <v>8</v>
      </c>
      <c r="J212" s="167">
        <v>18152.5</v>
      </c>
      <c r="K212" s="178">
        <v>8366.5300000000007</v>
      </c>
      <c r="L212" s="167">
        <f>K212/J212*100</f>
        <v>46.090235504751412</v>
      </c>
      <c r="M212" s="237"/>
      <c r="N212" s="115"/>
      <c r="O212" s="134"/>
      <c r="P212" s="43"/>
      <c r="Q212" s="44"/>
    </row>
    <row r="213" spans="2:17" s="21" customFormat="1" ht="30.75" customHeight="1" x14ac:dyDescent="0.25">
      <c r="B213" s="221"/>
      <c r="C213" s="291"/>
      <c r="D213" s="205"/>
      <c r="E213" s="205"/>
      <c r="F213" s="202"/>
      <c r="G213" s="205"/>
      <c r="H213" s="202"/>
      <c r="I213" s="20" t="s">
        <v>9</v>
      </c>
      <c r="J213" s="167">
        <v>0</v>
      </c>
      <c r="K213" s="167">
        <v>0</v>
      </c>
      <c r="L213" s="167"/>
      <c r="M213" s="238"/>
      <c r="N213" s="107"/>
      <c r="O213" s="134"/>
      <c r="P213" s="43"/>
      <c r="Q213" s="44"/>
    </row>
    <row r="214" spans="2:17" s="19" customFormat="1" ht="20.25" customHeight="1" x14ac:dyDescent="0.25">
      <c r="B214" s="219" t="s">
        <v>83</v>
      </c>
      <c r="C214" s="289" t="s">
        <v>66</v>
      </c>
      <c r="D214" s="203"/>
      <c r="E214" s="203" t="s">
        <v>114</v>
      </c>
      <c r="F214" s="200">
        <v>45291</v>
      </c>
      <c r="G214" s="203" t="s">
        <v>114</v>
      </c>
      <c r="H214" s="200">
        <v>45291</v>
      </c>
      <c r="I214" s="18" t="s">
        <v>5</v>
      </c>
      <c r="J214" s="167">
        <f>J215+J216+J217+J218</f>
        <v>2454</v>
      </c>
      <c r="K214" s="178">
        <f>K215+K216+K217+K218</f>
        <v>1303.3900000000001</v>
      </c>
      <c r="L214" s="167">
        <f>K214/J214*100</f>
        <v>53.112876935615326</v>
      </c>
      <c r="M214" s="236" t="s">
        <v>53</v>
      </c>
      <c r="N214" s="114"/>
      <c r="O214" s="130"/>
      <c r="P214" s="41"/>
      <c r="Q214" s="42"/>
    </row>
    <row r="215" spans="2:17" s="21" customFormat="1" ht="21" customHeight="1" x14ac:dyDescent="0.25">
      <c r="B215" s="220"/>
      <c r="C215" s="290"/>
      <c r="D215" s="204"/>
      <c r="E215" s="204"/>
      <c r="F215" s="201"/>
      <c r="G215" s="204"/>
      <c r="H215" s="201"/>
      <c r="I215" s="20" t="s">
        <v>6</v>
      </c>
      <c r="J215" s="167">
        <v>0</v>
      </c>
      <c r="K215" s="167">
        <v>0</v>
      </c>
      <c r="L215" s="167"/>
      <c r="M215" s="237"/>
      <c r="N215" s="115"/>
      <c r="O215" s="134"/>
      <c r="P215" s="43"/>
      <c r="Q215" s="44"/>
    </row>
    <row r="216" spans="2:17" s="21" customFormat="1" ht="21.75" customHeight="1" x14ac:dyDescent="0.25">
      <c r="B216" s="220"/>
      <c r="C216" s="290"/>
      <c r="D216" s="204"/>
      <c r="E216" s="204"/>
      <c r="F216" s="201"/>
      <c r="G216" s="204"/>
      <c r="H216" s="201"/>
      <c r="I216" s="20" t="s">
        <v>7</v>
      </c>
      <c r="J216" s="167">
        <v>126</v>
      </c>
      <c r="K216" s="178">
        <v>28.19</v>
      </c>
      <c r="L216" s="167">
        <f>K216/J216*100</f>
        <v>22.373015873015873</v>
      </c>
      <c r="M216" s="237"/>
      <c r="N216" s="115"/>
      <c r="O216" s="134"/>
      <c r="P216" s="43"/>
      <c r="Q216" s="44"/>
    </row>
    <row r="217" spans="2:17" s="21" customFormat="1" ht="21" customHeight="1" x14ac:dyDescent="0.25">
      <c r="B217" s="220"/>
      <c r="C217" s="290"/>
      <c r="D217" s="204"/>
      <c r="E217" s="204"/>
      <c r="F217" s="201"/>
      <c r="G217" s="204"/>
      <c r="H217" s="201"/>
      <c r="I217" s="20" t="s">
        <v>8</v>
      </c>
      <c r="J217" s="167">
        <v>2328</v>
      </c>
      <c r="K217" s="178">
        <v>1275.2</v>
      </c>
      <c r="L217" s="167">
        <f>K217/J217*100</f>
        <v>54.776632302405503</v>
      </c>
      <c r="M217" s="237"/>
      <c r="N217" s="115"/>
      <c r="O217" s="134"/>
      <c r="P217" s="43"/>
      <c r="Q217" s="44"/>
    </row>
    <row r="218" spans="2:17" s="21" customFormat="1" ht="30.75" customHeight="1" x14ac:dyDescent="0.25">
      <c r="B218" s="221"/>
      <c r="C218" s="291"/>
      <c r="D218" s="205"/>
      <c r="E218" s="205"/>
      <c r="F218" s="202"/>
      <c r="G218" s="205"/>
      <c r="H218" s="202"/>
      <c r="I218" s="20" t="s">
        <v>9</v>
      </c>
      <c r="J218" s="167">
        <v>0</v>
      </c>
      <c r="K218" s="167">
        <v>0</v>
      </c>
      <c r="L218" s="167"/>
      <c r="M218" s="238"/>
      <c r="N218" s="107"/>
      <c r="O218" s="134"/>
      <c r="P218" s="43"/>
      <c r="Q218" s="44"/>
    </row>
    <row r="219" spans="2:17" s="5" customFormat="1" ht="20.25" customHeight="1" x14ac:dyDescent="0.25">
      <c r="B219" s="192" t="s">
        <v>84</v>
      </c>
      <c r="C219" s="195" t="s">
        <v>67</v>
      </c>
      <c r="D219" s="186"/>
      <c r="E219" s="186" t="s">
        <v>114</v>
      </c>
      <c r="F219" s="189">
        <v>45291</v>
      </c>
      <c r="G219" s="186" t="s">
        <v>114</v>
      </c>
      <c r="H219" s="189">
        <v>45291</v>
      </c>
      <c r="I219" s="24" t="s">
        <v>5</v>
      </c>
      <c r="J219" s="54">
        <f>J220+J221+J222+J223</f>
        <v>1557</v>
      </c>
      <c r="K219" s="180">
        <f>K220+K221+K222+K223</f>
        <v>771.11</v>
      </c>
      <c r="L219" s="54">
        <f>K219/J219*100</f>
        <v>49.525369299935775</v>
      </c>
      <c r="M219" s="292" t="s">
        <v>52</v>
      </c>
      <c r="N219" s="113"/>
      <c r="O219" s="124"/>
      <c r="P219" s="33"/>
      <c r="Q219" s="34"/>
    </row>
    <row r="220" spans="2:17" ht="21" customHeight="1" x14ac:dyDescent="0.25">
      <c r="B220" s="193"/>
      <c r="C220" s="196"/>
      <c r="D220" s="187"/>
      <c r="E220" s="187"/>
      <c r="F220" s="190"/>
      <c r="G220" s="187"/>
      <c r="H220" s="190"/>
      <c r="I220" s="6" t="s">
        <v>6</v>
      </c>
      <c r="J220" s="54">
        <v>0</v>
      </c>
      <c r="K220" s="54">
        <v>0</v>
      </c>
      <c r="L220" s="54"/>
      <c r="M220" s="293"/>
      <c r="N220" s="93"/>
      <c r="O220" s="138"/>
    </row>
    <row r="221" spans="2:17" ht="21.75" customHeight="1" x14ac:dyDescent="0.25">
      <c r="B221" s="193"/>
      <c r="C221" s="196"/>
      <c r="D221" s="187"/>
      <c r="E221" s="187"/>
      <c r="F221" s="190"/>
      <c r="G221" s="187"/>
      <c r="H221" s="190"/>
      <c r="I221" s="6" t="s">
        <v>7</v>
      </c>
      <c r="J221" s="54">
        <v>1557</v>
      </c>
      <c r="K221" s="180">
        <v>771.11</v>
      </c>
      <c r="L221" s="54">
        <f>K221/J221*100</f>
        <v>49.525369299935775</v>
      </c>
      <c r="M221" s="293"/>
      <c r="N221" s="93"/>
      <c r="O221" s="138"/>
    </row>
    <row r="222" spans="2:17" ht="21" customHeight="1" x14ac:dyDescent="0.25">
      <c r="B222" s="193"/>
      <c r="C222" s="196"/>
      <c r="D222" s="187"/>
      <c r="E222" s="187"/>
      <c r="F222" s="190"/>
      <c r="G222" s="187"/>
      <c r="H222" s="190"/>
      <c r="I222" s="6" t="s">
        <v>8</v>
      </c>
      <c r="J222" s="54">
        <v>0</v>
      </c>
      <c r="K222" s="54">
        <v>0</v>
      </c>
      <c r="L222" s="54"/>
      <c r="M222" s="293"/>
      <c r="N222" s="93"/>
      <c r="O222" s="138"/>
    </row>
    <row r="223" spans="2:17" ht="30.75" customHeight="1" x14ac:dyDescent="0.25">
      <c r="B223" s="194"/>
      <c r="C223" s="197"/>
      <c r="D223" s="188"/>
      <c r="E223" s="188"/>
      <c r="F223" s="191"/>
      <c r="G223" s="188"/>
      <c r="H223" s="191"/>
      <c r="I223" s="6" t="s">
        <v>9</v>
      </c>
      <c r="J223" s="54">
        <v>0</v>
      </c>
      <c r="K223" s="54">
        <v>0</v>
      </c>
      <c r="L223" s="54"/>
      <c r="M223" s="294"/>
      <c r="N223" s="94"/>
      <c r="O223" s="138"/>
    </row>
    <row r="224" spans="2:17" s="5" customFormat="1" ht="20.25" customHeight="1" x14ac:dyDescent="0.25">
      <c r="B224" s="192" t="s">
        <v>85</v>
      </c>
      <c r="C224" s="195" t="s">
        <v>68</v>
      </c>
      <c r="D224" s="186"/>
      <c r="E224" s="186" t="s">
        <v>114</v>
      </c>
      <c r="F224" s="189">
        <v>45291</v>
      </c>
      <c r="G224" s="186" t="s">
        <v>114</v>
      </c>
      <c r="H224" s="189">
        <v>45291</v>
      </c>
      <c r="I224" s="24" t="s">
        <v>5</v>
      </c>
      <c r="J224" s="54">
        <f>J225+J226+J227+J228</f>
        <v>1930.4</v>
      </c>
      <c r="K224" s="180">
        <f>K225+K226+K227+K228</f>
        <v>897.33</v>
      </c>
      <c r="L224" s="54">
        <f>K224/J224*100</f>
        <v>46.484148363033569</v>
      </c>
      <c r="M224" s="292" t="s">
        <v>149</v>
      </c>
      <c r="N224" s="113"/>
      <c r="O224" s="124"/>
      <c r="P224" s="33"/>
      <c r="Q224" s="34"/>
    </row>
    <row r="225" spans="1:17" ht="21" customHeight="1" x14ac:dyDescent="0.25">
      <c r="B225" s="193"/>
      <c r="C225" s="196"/>
      <c r="D225" s="187"/>
      <c r="E225" s="187"/>
      <c r="F225" s="190"/>
      <c r="G225" s="187"/>
      <c r="H225" s="190"/>
      <c r="I225" s="6" t="s">
        <v>6</v>
      </c>
      <c r="J225" s="54">
        <v>0</v>
      </c>
      <c r="K225" s="54">
        <v>0</v>
      </c>
      <c r="L225" s="54"/>
      <c r="M225" s="293"/>
      <c r="N225" s="93"/>
      <c r="O225" s="138"/>
    </row>
    <row r="226" spans="1:17" ht="29.25" customHeight="1" x14ac:dyDescent="0.25">
      <c r="B226" s="193"/>
      <c r="C226" s="196"/>
      <c r="D226" s="187"/>
      <c r="E226" s="187"/>
      <c r="F226" s="190"/>
      <c r="G226" s="187"/>
      <c r="H226" s="190"/>
      <c r="I226" s="6" t="s">
        <v>7</v>
      </c>
      <c r="J226" s="54">
        <v>1930.4</v>
      </c>
      <c r="K226" s="180">
        <v>897.33</v>
      </c>
      <c r="L226" s="54">
        <f>K226/J226*100</f>
        <v>46.484148363033569</v>
      </c>
      <c r="M226" s="293"/>
      <c r="N226" s="93"/>
      <c r="O226" s="138"/>
    </row>
    <row r="227" spans="1:17" ht="31.5" customHeight="1" x14ac:dyDescent="0.25">
      <c r="B227" s="193"/>
      <c r="C227" s="196"/>
      <c r="D227" s="187"/>
      <c r="E227" s="187"/>
      <c r="F227" s="190"/>
      <c r="G227" s="187"/>
      <c r="H227" s="190"/>
      <c r="I227" s="6" t="s">
        <v>8</v>
      </c>
      <c r="J227" s="54">
        <v>0</v>
      </c>
      <c r="K227" s="54">
        <v>0</v>
      </c>
      <c r="L227" s="54"/>
      <c r="M227" s="293"/>
      <c r="N227" s="93"/>
      <c r="O227" s="138"/>
    </row>
    <row r="228" spans="1:17" ht="41.25" customHeight="1" x14ac:dyDescent="0.25">
      <c r="B228" s="194"/>
      <c r="C228" s="197"/>
      <c r="D228" s="188"/>
      <c r="E228" s="188"/>
      <c r="F228" s="191"/>
      <c r="G228" s="188"/>
      <c r="H228" s="191"/>
      <c r="I228" s="6" t="s">
        <v>9</v>
      </c>
      <c r="J228" s="54">
        <v>0</v>
      </c>
      <c r="K228" s="54">
        <v>0</v>
      </c>
      <c r="L228" s="54"/>
      <c r="M228" s="294"/>
      <c r="N228" s="94"/>
      <c r="O228" s="138"/>
    </row>
    <row r="229" spans="1:17" s="19" customFormat="1" ht="21.6" customHeight="1" x14ac:dyDescent="0.25">
      <c r="B229" s="219" t="s">
        <v>86</v>
      </c>
      <c r="C229" s="289" t="s">
        <v>69</v>
      </c>
      <c r="D229" s="203"/>
      <c r="E229" s="186" t="s">
        <v>114</v>
      </c>
      <c r="F229" s="189">
        <v>45291</v>
      </c>
      <c r="G229" s="186" t="s">
        <v>114</v>
      </c>
      <c r="H229" s="189">
        <v>45291</v>
      </c>
      <c r="I229" s="18" t="s">
        <v>5</v>
      </c>
      <c r="J229" s="167">
        <f>J230+J231+J232+J233</f>
        <v>331.5</v>
      </c>
      <c r="K229" s="178">
        <f>K230+K231+K232+K233</f>
        <v>173.08</v>
      </c>
      <c r="L229" s="167">
        <f>K229/J229*100</f>
        <v>52.211161387631975</v>
      </c>
      <c r="M229" s="236" t="s">
        <v>144</v>
      </c>
      <c r="N229" s="114"/>
      <c r="O229" s="130"/>
      <c r="P229" s="41"/>
      <c r="Q229" s="42"/>
    </row>
    <row r="230" spans="1:17" s="21" customFormat="1" ht="21.6" customHeight="1" x14ac:dyDescent="0.25">
      <c r="B230" s="220"/>
      <c r="C230" s="290"/>
      <c r="D230" s="204"/>
      <c r="E230" s="187"/>
      <c r="F230" s="190"/>
      <c r="G230" s="187"/>
      <c r="H230" s="190"/>
      <c r="I230" s="20" t="s">
        <v>6</v>
      </c>
      <c r="J230" s="167">
        <v>0</v>
      </c>
      <c r="K230" s="167">
        <v>0</v>
      </c>
      <c r="L230" s="167"/>
      <c r="M230" s="237"/>
      <c r="N230" s="115"/>
      <c r="O230" s="134"/>
      <c r="P230" s="43"/>
      <c r="Q230" s="44"/>
    </row>
    <row r="231" spans="1:17" s="21" customFormat="1" ht="21.6" customHeight="1" x14ac:dyDescent="0.25">
      <c r="B231" s="220"/>
      <c r="C231" s="290"/>
      <c r="D231" s="204"/>
      <c r="E231" s="187"/>
      <c r="F231" s="190"/>
      <c r="G231" s="187"/>
      <c r="H231" s="190"/>
      <c r="I231" s="20" t="s">
        <v>7</v>
      </c>
      <c r="J231" s="167">
        <v>0</v>
      </c>
      <c r="K231" s="167">
        <v>0</v>
      </c>
      <c r="L231" s="167"/>
      <c r="M231" s="237"/>
      <c r="N231" s="115"/>
      <c r="O231" s="134"/>
      <c r="P231" s="43"/>
      <c r="Q231" s="44"/>
    </row>
    <row r="232" spans="1:17" s="21" customFormat="1" ht="21.6" customHeight="1" x14ac:dyDescent="0.25">
      <c r="B232" s="220"/>
      <c r="C232" s="290"/>
      <c r="D232" s="204"/>
      <c r="E232" s="187"/>
      <c r="F232" s="190"/>
      <c r="G232" s="187"/>
      <c r="H232" s="190"/>
      <c r="I232" s="20" t="s">
        <v>8</v>
      </c>
      <c r="J232" s="167">
        <v>331.5</v>
      </c>
      <c r="K232" s="178">
        <v>173.08</v>
      </c>
      <c r="L232" s="167">
        <f>K232/J232*100</f>
        <v>52.211161387631975</v>
      </c>
      <c r="M232" s="237"/>
      <c r="N232" s="115"/>
      <c r="O232" s="134"/>
      <c r="P232" s="43"/>
      <c r="Q232" s="44"/>
    </row>
    <row r="233" spans="1:17" s="21" customFormat="1" ht="15" customHeight="1" x14ac:dyDescent="0.25">
      <c r="B233" s="221"/>
      <c r="C233" s="291"/>
      <c r="D233" s="205"/>
      <c r="E233" s="188"/>
      <c r="F233" s="191"/>
      <c r="G233" s="188"/>
      <c r="H233" s="191"/>
      <c r="I233" s="20" t="s">
        <v>9</v>
      </c>
      <c r="J233" s="167">
        <v>0</v>
      </c>
      <c r="K233" s="167">
        <v>0</v>
      </c>
      <c r="L233" s="167"/>
      <c r="M233" s="238"/>
      <c r="N233" s="107"/>
      <c r="O233" s="134"/>
      <c r="P233" s="43"/>
      <c r="Q233" s="44"/>
    </row>
    <row r="234" spans="1:17" s="5" customFormat="1" ht="27.75" customHeight="1" x14ac:dyDescent="0.25">
      <c r="B234" s="192" t="s">
        <v>88</v>
      </c>
      <c r="C234" s="195" t="s">
        <v>89</v>
      </c>
      <c r="D234" s="186"/>
      <c r="E234" s="186" t="s">
        <v>114</v>
      </c>
      <c r="F234" s="189">
        <v>45291</v>
      </c>
      <c r="G234" s="186" t="s">
        <v>114</v>
      </c>
      <c r="H234" s="189">
        <v>45291</v>
      </c>
      <c r="I234" s="24" t="s">
        <v>5</v>
      </c>
      <c r="J234" s="54">
        <f>J235+J236+J237+J238</f>
        <v>245</v>
      </c>
      <c r="K234" s="54">
        <f>K235+K236+K237+K238</f>
        <v>0</v>
      </c>
      <c r="L234" s="54">
        <f>K234/J234*100</f>
        <v>0</v>
      </c>
      <c r="M234" s="186" t="s">
        <v>153</v>
      </c>
      <c r="N234" s="92"/>
      <c r="O234" s="124"/>
      <c r="P234" s="33"/>
      <c r="Q234" s="34"/>
    </row>
    <row r="235" spans="1:17" ht="33.75" customHeight="1" x14ac:dyDescent="0.25">
      <c r="B235" s="193"/>
      <c r="C235" s="196"/>
      <c r="D235" s="187"/>
      <c r="E235" s="187"/>
      <c r="F235" s="190"/>
      <c r="G235" s="187"/>
      <c r="H235" s="190"/>
      <c r="I235" s="6" t="s">
        <v>6</v>
      </c>
      <c r="J235" s="54">
        <v>0</v>
      </c>
      <c r="K235" s="54">
        <v>0</v>
      </c>
      <c r="L235" s="54"/>
      <c r="M235" s="187"/>
      <c r="N235" s="121"/>
      <c r="O235" s="124"/>
    </row>
    <row r="236" spans="1:17" ht="33" customHeight="1" x14ac:dyDescent="0.25">
      <c r="B236" s="193"/>
      <c r="C236" s="196"/>
      <c r="D236" s="187"/>
      <c r="E236" s="187"/>
      <c r="F236" s="190"/>
      <c r="G236" s="187"/>
      <c r="H236" s="190"/>
      <c r="I236" s="6" t="s">
        <v>7</v>
      </c>
      <c r="J236" s="54">
        <v>245</v>
      </c>
      <c r="K236" s="54">
        <v>0</v>
      </c>
      <c r="L236" s="54">
        <f>K236/J236*100</f>
        <v>0</v>
      </c>
      <c r="M236" s="187"/>
      <c r="N236" s="121"/>
      <c r="O236" s="124"/>
    </row>
    <row r="237" spans="1:17" ht="37.5" customHeight="1" x14ac:dyDescent="0.25">
      <c r="B237" s="193"/>
      <c r="C237" s="196"/>
      <c r="D237" s="187"/>
      <c r="E237" s="187"/>
      <c r="F237" s="190"/>
      <c r="G237" s="187"/>
      <c r="H237" s="190"/>
      <c r="I237" s="6" t="s">
        <v>8</v>
      </c>
      <c r="J237" s="54">
        <v>0</v>
      </c>
      <c r="K237" s="54">
        <v>0</v>
      </c>
      <c r="L237" s="54"/>
      <c r="M237" s="187"/>
      <c r="N237" s="121"/>
      <c r="O237" s="124"/>
    </row>
    <row r="238" spans="1:17" ht="45" customHeight="1" x14ac:dyDescent="0.25">
      <c r="B238" s="194"/>
      <c r="C238" s="197"/>
      <c r="D238" s="188"/>
      <c r="E238" s="188"/>
      <c r="F238" s="191"/>
      <c r="G238" s="188"/>
      <c r="H238" s="191"/>
      <c r="I238" s="6" t="s">
        <v>9</v>
      </c>
      <c r="J238" s="54">
        <v>0</v>
      </c>
      <c r="K238" s="54">
        <v>0</v>
      </c>
      <c r="L238" s="54"/>
      <c r="M238" s="188"/>
      <c r="N238" s="122"/>
      <c r="O238" s="124"/>
    </row>
    <row r="239" spans="1:17" s="13" customFormat="1" ht="16.5" customHeight="1" x14ac:dyDescent="0.25">
      <c r="J239" s="31"/>
      <c r="K239" s="31"/>
      <c r="L239" s="31"/>
      <c r="N239" s="31"/>
      <c r="P239" s="31"/>
      <c r="Q239" s="31"/>
    </row>
    <row r="240" spans="1:17" s="173" customFormat="1" ht="15.75" customHeight="1" x14ac:dyDescent="0.25">
      <c r="A240" s="181" t="s">
        <v>138</v>
      </c>
      <c r="B240" s="181"/>
      <c r="C240" s="182" t="s">
        <v>139</v>
      </c>
      <c r="D240" s="182"/>
      <c r="E240" s="182"/>
      <c r="F240" s="182"/>
      <c r="G240" s="144"/>
      <c r="H240" s="198" t="s">
        <v>150</v>
      </c>
      <c r="I240" s="199"/>
      <c r="J240" s="199"/>
      <c r="K240" s="199"/>
      <c r="L240" s="144" t="s">
        <v>140</v>
      </c>
      <c r="M240" s="144"/>
    </row>
    <row r="241" spans="1:17" s="173" customFormat="1" x14ac:dyDescent="0.25">
      <c r="A241" s="145"/>
      <c r="B241" s="145"/>
      <c r="C241" s="145"/>
      <c r="D241" s="183" t="s">
        <v>141</v>
      </c>
      <c r="E241" s="183"/>
      <c r="F241" s="145"/>
      <c r="G241" s="145"/>
      <c r="H241" s="145"/>
      <c r="I241" s="145"/>
      <c r="J241" s="184" t="s">
        <v>142</v>
      </c>
      <c r="K241" s="184"/>
      <c r="L241" s="146" t="s">
        <v>143</v>
      </c>
      <c r="M241" s="147"/>
    </row>
    <row r="242" spans="1:17" s="173" customFormat="1" x14ac:dyDescent="0.25">
      <c r="A242" s="185" t="s">
        <v>152</v>
      </c>
      <c r="B242" s="185"/>
      <c r="C242" s="185"/>
      <c r="D242" s="185"/>
      <c r="E242" s="185"/>
      <c r="F242" s="185"/>
      <c r="G242" s="145" t="s">
        <v>64</v>
      </c>
      <c r="H242" s="145"/>
      <c r="I242" s="145"/>
      <c r="J242" s="148"/>
      <c r="K242" s="148"/>
      <c r="L242" s="145" t="s">
        <v>64</v>
      </c>
      <c r="M242" s="149"/>
    </row>
    <row r="243" spans="1:17" s="13" customFormat="1" x14ac:dyDescent="0.25">
      <c r="J243" s="31"/>
      <c r="K243" s="31"/>
      <c r="L243" s="31"/>
      <c r="N243" s="31"/>
      <c r="P243" s="31"/>
      <c r="Q243" s="31"/>
    </row>
    <row r="244" spans="1:17" s="13" customFormat="1" x14ac:dyDescent="0.25">
      <c r="J244" s="31"/>
      <c r="K244" s="31"/>
      <c r="L244" s="31"/>
      <c r="N244" s="31"/>
      <c r="P244" s="31"/>
      <c r="Q244" s="31"/>
    </row>
    <row r="245" spans="1:17" s="13" customFormat="1" x14ac:dyDescent="0.25">
      <c r="J245" s="31"/>
      <c r="K245" s="31"/>
      <c r="L245" s="31"/>
      <c r="N245" s="31"/>
      <c r="P245" s="31"/>
      <c r="Q245" s="31"/>
    </row>
    <row r="246" spans="1:17" s="13" customFormat="1" x14ac:dyDescent="0.25">
      <c r="J246" s="31"/>
      <c r="K246" s="31"/>
      <c r="L246" s="31"/>
      <c r="N246" s="31"/>
      <c r="P246" s="31"/>
      <c r="Q246" s="31"/>
    </row>
    <row r="247" spans="1:17" s="13" customFormat="1" x14ac:dyDescent="0.25">
      <c r="J247" s="31"/>
      <c r="K247" s="31"/>
      <c r="L247" s="31"/>
      <c r="N247" s="31"/>
      <c r="P247" s="31"/>
      <c r="Q247" s="31"/>
    </row>
    <row r="248" spans="1:17" s="13" customFormat="1" x14ac:dyDescent="0.25">
      <c r="J248" s="31"/>
      <c r="K248" s="31"/>
      <c r="L248" s="31"/>
      <c r="N248" s="31"/>
      <c r="P248" s="31"/>
      <c r="Q248" s="31"/>
    </row>
    <row r="249" spans="1:17" s="13" customFormat="1" x14ac:dyDescent="0.25">
      <c r="J249" s="31"/>
      <c r="K249" s="31"/>
      <c r="L249" s="31"/>
      <c r="N249" s="31"/>
      <c r="P249" s="31"/>
      <c r="Q249" s="31"/>
    </row>
    <row r="250" spans="1:17" s="13" customFormat="1" x14ac:dyDescent="0.25">
      <c r="J250" s="31"/>
      <c r="K250" s="31"/>
      <c r="L250" s="31"/>
      <c r="N250" s="31"/>
      <c r="P250" s="31"/>
      <c r="Q250" s="31"/>
    </row>
    <row r="251" spans="1:17" s="13" customFormat="1" x14ac:dyDescent="0.25">
      <c r="J251" s="31"/>
      <c r="K251" s="31"/>
      <c r="L251" s="31"/>
      <c r="N251" s="31"/>
      <c r="P251" s="31"/>
      <c r="Q251" s="31"/>
    </row>
    <row r="252" spans="1:17" s="13" customFormat="1" x14ac:dyDescent="0.25">
      <c r="J252" s="31"/>
      <c r="K252" s="31"/>
      <c r="L252" s="31"/>
      <c r="N252" s="31"/>
      <c r="P252" s="31"/>
      <c r="Q252" s="31"/>
    </row>
    <row r="253" spans="1:17" s="13" customFormat="1" x14ac:dyDescent="0.25">
      <c r="J253" s="31"/>
      <c r="K253" s="31"/>
      <c r="L253" s="31"/>
      <c r="N253" s="31"/>
      <c r="P253" s="31"/>
      <c r="Q253" s="31"/>
    </row>
    <row r="254" spans="1:17" s="13" customFormat="1" x14ac:dyDescent="0.25">
      <c r="J254" s="31"/>
      <c r="K254" s="31"/>
      <c r="L254" s="31"/>
      <c r="N254" s="31"/>
      <c r="P254" s="31"/>
      <c r="Q254" s="31"/>
    </row>
    <row r="255" spans="1:17" s="13" customFormat="1" x14ac:dyDescent="0.25">
      <c r="J255" s="31"/>
      <c r="K255" s="31"/>
      <c r="L255" s="31"/>
      <c r="N255" s="31"/>
      <c r="P255" s="31"/>
      <c r="Q255" s="31"/>
    </row>
    <row r="256" spans="1:17" s="13" customFormat="1" x14ac:dyDescent="0.25">
      <c r="J256" s="31"/>
      <c r="K256" s="31"/>
      <c r="L256" s="31"/>
      <c r="N256" s="31"/>
      <c r="P256" s="31"/>
      <c r="Q256" s="31"/>
    </row>
    <row r="257" spans="10:17" s="13" customFormat="1" x14ac:dyDescent="0.25">
      <c r="J257" s="31"/>
      <c r="K257" s="31"/>
      <c r="L257" s="31"/>
      <c r="N257" s="31"/>
      <c r="P257" s="31"/>
      <c r="Q257" s="31"/>
    </row>
    <row r="258" spans="10:17" s="13" customFormat="1" x14ac:dyDescent="0.25">
      <c r="J258" s="31"/>
      <c r="K258" s="31"/>
      <c r="L258" s="31"/>
      <c r="N258" s="31"/>
      <c r="P258" s="31"/>
      <c r="Q258" s="31"/>
    </row>
    <row r="259" spans="10:17" s="13" customFormat="1" x14ac:dyDescent="0.25">
      <c r="J259" s="31"/>
      <c r="K259" s="31"/>
      <c r="L259" s="31"/>
      <c r="N259" s="31"/>
      <c r="P259" s="31"/>
      <c r="Q259" s="31"/>
    </row>
    <row r="260" spans="10:17" s="13" customFormat="1" x14ac:dyDescent="0.25">
      <c r="J260" s="31"/>
      <c r="K260" s="31"/>
      <c r="L260" s="31"/>
      <c r="N260" s="31"/>
      <c r="P260" s="31"/>
      <c r="Q260" s="31"/>
    </row>
  </sheetData>
  <mergeCells count="460">
    <mergeCell ref="N6:N7"/>
    <mergeCell ref="C105:C108"/>
    <mergeCell ref="D105:D108"/>
    <mergeCell ref="E105:E108"/>
    <mergeCell ref="F105:F108"/>
    <mergeCell ref="M105:M108"/>
    <mergeCell ref="G134:G138"/>
    <mergeCell ref="H134:H138"/>
    <mergeCell ref="G139:G143"/>
    <mergeCell ref="M66:M68"/>
    <mergeCell ref="C109:C113"/>
    <mergeCell ref="D109:D113"/>
    <mergeCell ref="E109:E113"/>
    <mergeCell ref="F109:F113"/>
    <mergeCell ref="M109:M113"/>
    <mergeCell ref="D91:D94"/>
    <mergeCell ref="E91:E94"/>
    <mergeCell ref="F91:F94"/>
    <mergeCell ref="M91:M94"/>
    <mergeCell ref="M23:M25"/>
    <mergeCell ref="M129:M133"/>
    <mergeCell ref="C114:C116"/>
    <mergeCell ref="D114:D116"/>
    <mergeCell ref="C126:C128"/>
    <mergeCell ref="B154:B158"/>
    <mergeCell ref="M149:M153"/>
    <mergeCell ref="B149:B153"/>
    <mergeCell ref="C154:C158"/>
    <mergeCell ref="M69:M71"/>
    <mergeCell ref="M49:M53"/>
    <mergeCell ref="G49:G53"/>
    <mergeCell ref="H49:H53"/>
    <mergeCell ref="B54:B56"/>
    <mergeCell ref="B57:B59"/>
    <mergeCell ref="B69:B71"/>
    <mergeCell ref="B66:B68"/>
    <mergeCell ref="B75:B78"/>
    <mergeCell ref="B72:B74"/>
    <mergeCell ref="F66:F68"/>
    <mergeCell ref="C66:C68"/>
    <mergeCell ref="D66:D68"/>
    <mergeCell ref="E66:E68"/>
    <mergeCell ref="B95:B99"/>
    <mergeCell ref="C95:C99"/>
    <mergeCell ref="D95:D99"/>
    <mergeCell ref="E95:E99"/>
    <mergeCell ref="F134:F138"/>
    <mergeCell ref="C91:C94"/>
    <mergeCell ref="B159:B163"/>
    <mergeCell ref="M159:M163"/>
    <mergeCell ref="B134:B138"/>
    <mergeCell ref="D159:D163"/>
    <mergeCell ref="E159:E163"/>
    <mergeCell ref="F159:F163"/>
    <mergeCell ref="D117:D119"/>
    <mergeCell ref="E117:E119"/>
    <mergeCell ref="F117:F119"/>
    <mergeCell ref="M117:M119"/>
    <mergeCell ref="B123:B125"/>
    <mergeCell ref="C123:C125"/>
    <mergeCell ref="D123:D125"/>
    <mergeCell ref="E123:E125"/>
    <mergeCell ref="F123:F125"/>
    <mergeCell ref="G120:G122"/>
    <mergeCell ref="H120:H122"/>
    <mergeCell ref="H129:H133"/>
    <mergeCell ref="M154:M158"/>
    <mergeCell ref="M139:M143"/>
    <mergeCell ref="M134:M138"/>
    <mergeCell ref="G126:G128"/>
    <mergeCell ref="H126:H128"/>
    <mergeCell ref="G129:G133"/>
    <mergeCell ref="M234:M238"/>
    <mergeCell ref="M204:M208"/>
    <mergeCell ref="B209:B213"/>
    <mergeCell ref="C209:C213"/>
    <mergeCell ref="D209:D213"/>
    <mergeCell ref="E209:E213"/>
    <mergeCell ref="F209:F213"/>
    <mergeCell ref="M209:M213"/>
    <mergeCell ref="M229:M233"/>
    <mergeCell ref="B214:B218"/>
    <mergeCell ref="C214:C218"/>
    <mergeCell ref="D214:D218"/>
    <mergeCell ref="B224:B228"/>
    <mergeCell ref="C224:C228"/>
    <mergeCell ref="D224:D228"/>
    <mergeCell ref="M219:M223"/>
    <mergeCell ref="D229:D233"/>
    <mergeCell ref="E229:E233"/>
    <mergeCell ref="F229:F233"/>
    <mergeCell ref="F204:F208"/>
    <mergeCell ref="E224:E228"/>
    <mergeCell ref="F224:F228"/>
    <mergeCell ref="F219:F223"/>
    <mergeCell ref="G224:G228"/>
    <mergeCell ref="J1:M1"/>
    <mergeCell ref="J2:M2"/>
    <mergeCell ref="B63:B65"/>
    <mergeCell ref="C63:C65"/>
    <mergeCell ref="D63:D65"/>
    <mergeCell ref="E63:E65"/>
    <mergeCell ref="F63:F65"/>
    <mergeCell ref="M63:M65"/>
    <mergeCell ref="C57:C59"/>
    <mergeCell ref="D57:D59"/>
    <mergeCell ref="E57:E59"/>
    <mergeCell ref="F57:F59"/>
    <mergeCell ref="M57:M59"/>
    <mergeCell ref="B60:B62"/>
    <mergeCell ref="C29:C31"/>
    <mergeCell ref="D29:D31"/>
    <mergeCell ref="E29:E31"/>
    <mergeCell ref="M60:M62"/>
    <mergeCell ref="B13:B17"/>
    <mergeCell ref="C13:C17"/>
    <mergeCell ref="D13:D17"/>
    <mergeCell ref="E13:E17"/>
    <mergeCell ref="F13:F17"/>
    <mergeCell ref="B29:B31"/>
    <mergeCell ref="B91:B94"/>
    <mergeCell ref="C75:C78"/>
    <mergeCell ref="B49:B53"/>
    <mergeCell ref="M13:M17"/>
    <mergeCell ref="G54:G56"/>
    <mergeCell ref="H54:H56"/>
    <mergeCell ref="B117:B119"/>
    <mergeCell ref="C117:C119"/>
    <mergeCell ref="M224:M228"/>
    <mergeCell ref="F214:F218"/>
    <mergeCell ref="M214:M218"/>
    <mergeCell ref="B219:B223"/>
    <mergeCell ref="C219:C223"/>
    <mergeCell ref="E144:E148"/>
    <mergeCell ref="F144:F148"/>
    <mergeCell ref="B129:B133"/>
    <mergeCell ref="C129:C133"/>
    <mergeCell ref="D129:D133"/>
    <mergeCell ref="E129:E133"/>
    <mergeCell ref="F129:F133"/>
    <mergeCell ref="M144:M148"/>
    <mergeCell ref="D144:D148"/>
    <mergeCell ref="G123:G125"/>
    <mergeCell ref="H123:H125"/>
    <mergeCell ref="B139:B143"/>
    <mergeCell ref="M164:M168"/>
    <mergeCell ref="M169:M173"/>
    <mergeCell ref="M199:M203"/>
    <mergeCell ref="M174:M178"/>
    <mergeCell ref="B229:B233"/>
    <mergeCell ref="C229:C233"/>
    <mergeCell ref="F194:F198"/>
    <mergeCell ref="M194:M198"/>
    <mergeCell ref="M189:M193"/>
    <mergeCell ref="F179:F183"/>
    <mergeCell ref="M184:M188"/>
    <mergeCell ref="M179:M183"/>
    <mergeCell ref="B174:B178"/>
    <mergeCell ref="C174:C178"/>
    <mergeCell ref="D174:D178"/>
    <mergeCell ref="E174:E178"/>
    <mergeCell ref="F174:F178"/>
    <mergeCell ref="B179:B183"/>
    <mergeCell ref="E179:E183"/>
    <mergeCell ref="E184:E188"/>
    <mergeCell ref="F164:F168"/>
    <mergeCell ref="C164:C168"/>
    <mergeCell ref="D164:D168"/>
    <mergeCell ref="E126:E128"/>
    <mergeCell ref="F126:F128"/>
    <mergeCell ref="C159:C163"/>
    <mergeCell ref="D139:D143"/>
    <mergeCell ref="E139:E143"/>
    <mergeCell ref="F139:F143"/>
    <mergeCell ref="C149:C153"/>
    <mergeCell ref="C134:C138"/>
    <mergeCell ref="D134:D138"/>
    <mergeCell ref="E134:E138"/>
    <mergeCell ref="C139:C143"/>
    <mergeCell ref="C144:C148"/>
    <mergeCell ref="D154:D158"/>
    <mergeCell ref="D149:D153"/>
    <mergeCell ref="E149:E153"/>
    <mergeCell ref="F149:F153"/>
    <mergeCell ref="B164:B168"/>
    <mergeCell ref="D219:D223"/>
    <mergeCell ref="E219:E223"/>
    <mergeCell ref="E214:E218"/>
    <mergeCell ref="B204:B208"/>
    <mergeCell ref="C204:C208"/>
    <mergeCell ref="D204:D208"/>
    <mergeCell ref="E204:E208"/>
    <mergeCell ref="E189:E193"/>
    <mergeCell ref="E194:E198"/>
    <mergeCell ref="B189:B193"/>
    <mergeCell ref="C189:C193"/>
    <mergeCell ref="E164:E168"/>
    <mergeCell ref="D169:D171"/>
    <mergeCell ref="C169:C173"/>
    <mergeCell ref="D199:D203"/>
    <mergeCell ref="E199:E203"/>
    <mergeCell ref="C194:C198"/>
    <mergeCell ref="D194:D198"/>
    <mergeCell ref="B199:B203"/>
    <mergeCell ref="C199:C203"/>
    <mergeCell ref="E169:E171"/>
    <mergeCell ref="B169:B171"/>
    <mergeCell ref="H224:H228"/>
    <mergeCell ref="B184:B188"/>
    <mergeCell ref="F199:F203"/>
    <mergeCell ref="C179:C183"/>
    <mergeCell ref="D179:D183"/>
    <mergeCell ref="B194:B198"/>
    <mergeCell ref="C184:C188"/>
    <mergeCell ref="G219:G223"/>
    <mergeCell ref="H219:H223"/>
    <mergeCell ref="G179:G183"/>
    <mergeCell ref="H179:H183"/>
    <mergeCell ref="G184:G188"/>
    <mergeCell ref="H184:H188"/>
    <mergeCell ref="G189:G193"/>
    <mergeCell ref="H189:H193"/>
    <mergeCell ref="G194:G198"/>
    <mergeCell ref="H194:H198"/>
    <mergeCell ref="G199:G203"/>
    <mergeCell ref="H199:H203"/>
    <mergeCell ref="F189:F193"/>
    <mergeCell ref="F184:F188"/>
    <mergeCell ref="G204:G208"/>
    <mergeCell ref="H204:H208"/>
    <mergeCell ref="G209:G213"/>
    <mergeCell ref="B38:B40"/>
    <mergeCell ref="C38:C40"/>
    <mergeCell ref="D38:D40"/>
    <mergeCell ref="E38:E40"/>
    <mergeCell ref="F38:F40"/>
    <mergeCell ref="B18:B22"/>
    <mergeCell ref="C18:C22"/>
    <mergeCell ref="F18:F22"/>
    <mergeCell ref="D18:D22"/>
    <mergeCell ref="E18:E22"/>
    <mergeCell ref="B26:B28"/>
    <mergeCell ref="C26:C28"/>
    <mergeCell ref="D26:D28"/>
    <mergeCell ref="E26:E28"/>
    <mergeCell ref="F26:F28"/>
    <mergeCell ref="D23:D25"/>
    <mergeCell ref="E23:E25"/>
    <mergeCell ref="F23:F25"/>
    <mergeCell ref="B4:M4"/>
    <mergeCell ref="B8:B12"/>
    <mergeCell ref="C8:C12"/>
    <mergeCell ref="D8:D12"/>
    <mergeCell ref="E8:E12"/>
    <mergeCell ref="F8:F12"/>
    <mergeCell ref="M8:M12"/>
    <mergeCell ref="E6:F6"/>
    <mergeCell ref="C6:C7"/>
    <mergeCell ref="B6:B7"/>
    <mergeCell ref="D6:D7"/>
    <mergeCell ref="I6:I7"/>
    <mergeCell ref="J6:J7"/>
    <mergeCell ref="M6:M7"/>
    <mergeCell ref="G6:H6"/>
    <mergeCell ref="G8:G12"/>
    <mergeCell ref="H8:H12"/>
    <mergeCell ref="L6:L7"/>
    <mergeCell ref="K6:K7"/>
    <mergeCell ref="M18:M22"/>
    <mergeCell ref="F29:F31"/>
    <mergeCell ref="M41:M44"/>
    <mergeCell ref="B45:B48"/>
    <mergeCell ref="C45:C48"/>
    <mergeCell ref="D45:D48"/>
    <mergeCell ref="E45:E48"/>
    <mergeCell ref="B32:B34"/>
    <mergeCell ref="C32:C34"/>
    <mergeCell ref="D32:D34"/>
    <mergeCell ref="E32:E34"/>
    <mergeCell ref="F32:F34"/>
    <mergeCell ref="M32:M34"/>
    <mergeCell ref="B35:B37"/>
    <mergeCell ref="C35:C37"/>
    <mergeCell ref="D35:D37"/>
    <mergeCell ref="E35:E37"/>
    <mergeCell ref="F35:F37"/>
    <mergeCell ref="M35:M37"/>
    <mergeCell ref="B41:B44"/>
    <mergeCell ref="C41:C44"/>
    <mergeCell ref="D41:D44"/>
    <mergeCell ref="B23:B25"/>
    <mergeCell ref="C23:C25"/>
    <mergeCell ref="M26:M28"/>
    <mergeCell ref="D120:D122"/>
    <mergeCell ref="E120:E122"/>
    <mergeCell ref="D189:D193"/>
    <mergeCell ref="E154:E158"/>
    <mergeCell ref="F154:F158"/>
    <mergeCell ref="F169:F171"/>
    <mergeCell ref="D184:D188"/>
    <mergeCell ref="M83:M86"/>
    <mergeCell ref="M72:M74"/>
    <mergeCell ref="D54:D56"/>
    <mergeCell ref="E54:E56"/>
    <mergeCell ref="M123:M125"/>
    <mergeCell ref="M54:M56"/>
    <mergeCell ref="M79:M82"/>
    <mergeCell ref="M75:M78"/>
    <mergeCell ref="H38:H40"/>
    <mergeCell ref="H41:H44"/>
    <mergeCell ref="H45:H48"/>
    <mergeCell ref="H60:H62"/>
    <mergeCell ref="H63:H65"/>
    <mergeCell ref="H66:H68"/>
    <mergeCell ref="M38:M40"/>
    <mergeCell ref="M29:M31"/>
    <mergeCell ref="M45:M48"/>
    <mergeCell ref="F41:F44"/>
    <mergeCell ref="F95:F99"/>
    <mergeCell ref="M95:M99"/>
    <mergeCell ref="G95:G99"/>
    <mergeCell ref="H95:H99"/>
    <mergeCell ref="M100:M104"/>
    <mergeCell ref="H69:H71"/>
    <mergeCell ref="F100:F104"/>
    <mergeCell ref="H72:H74"/>
    <mergeCell ref="G66:G68"/>
    <mergeCell ref="G69:G71"/>
    <mergeCell ref="G72:G74"/>
    <mergeCell ref="F45:F48"/>
    <mergeCell ref="F72:F74"/>
    <mergeCell ref="F60:F62"/>
    <mergeCell ref="F69:F71"/>
    <mergeCell ref="F49:F53"/>
    <mergeCell ref="F54:F56"/>
    <mergeCell ref="M120:M122"/>
    <mergeCell ref="B126:B128"/>
    <mergeCell ref="B87:B90"/>
    <mergeCell ref="C87:C90"/>
    <mergeCell ref="D87:D90"/>
    <mergeCell ref="E87:E90"/>
    <mergeCell ref="F87:F90"/>
    <mergeCell ref="M87:M90"/>
    <mergeCell ref="B120:B122"/>
    <mergeCell ref="M126:M128"/>
    <mergeCell ref="B109:B113"/>
    <mergeCell ref="F114:F116"/>
    <mergeCell ref="M114:M116"/>
    <mergeCell ref="C120:C122"/>
    <mergeCell ref="F120:F122"/>
    <mergeCell ref="B105:B108"/>
    <mergeCell ref="E114:E116"/>
    <mergeCell ref="G105:G108"/>
    <mergeCell ref="H105:H108"/>
    <mergeCell ref="G109:G113"/>
    <mergeCell ref="H109:H113"/>
    <mergeCell ref="G114:G116"/>
    <mergeCell ref="H114:H116"/>
    <mergeCell ref="G117:G119"/>
    <mergeCell ref="E41:E44"/>
    <mergeCell ref="D75:D78"/>
    <mergeCell ref="E75:E78"/>
    <mergeCell ref="F75:F78"/>
    <mergeCell ref="C79:C82"/>
    <mergeCell ref="D79:D82"/>
    <mergeCell ref="E79:E82"/>
    <mergeCell ref="F79:F82"/>
    <mergeCell ref="B83:B86"/>
    <mergeCell ref="F83:F86"/>
    <mergeCell ref="C72:C74"/>
    <mergeCell ref="D72:D74"/>
    <mergeCell ref="E72:E74"/>
    <mergeCell ref="E60:E62"/>
    <mergeCell ref="C54:C56"/>
    <mergeCell ref="C69:C71"/>
    <mergeCell ref="D69:D71"/>
    <mergeCell ref="E69:E71"/>
    <mergeCell ref="C49:C53"/>
    <mergeCell ref="D49:D53"/>
    <mergeCell ref="E49:E53"/>
    <mergeCell ref="C60:C62"/>
    <mergeCell ref="D60:D62"/>
    <mergeCell ref="B144:B148"/>
    <mergeCell ref="B114:B116"/>
    <mergeCell ref="B100:B104"/>
    <mergeCell ref="C100:C104"/>
    <mergeCell ref="D100:D104"/>
    <mergeCell ref="E100:E104"/>
    <mergeCell ref="G75:G78"/>
    <mergeCell ref="H75:H78"/>
    <mergeCell ref="G79:G82"/>
    <mergeCell ref="H79:H82"/>
    <mergeCell ref="H100:H104"/>
    <mergeCell ref="H117:H119"/>
    <mergeCell ref="B79:B82"/>
    <mergeCell ref="C83:C86"/>
    <mergeCell ref="D83:D86"/>
    <mergeCell ref="E83:E86"/>
    <mergeCell ref="G83:G86"/>
    <mergeCell ref="H83:H86"/>
    <mergeCell ref="G87:G90"/>
    <mergeCell ref="H87:H90"/>
    <mergeCell ref="G91:G94"/>
    <mergeCell ref="H91:H94"/>
    <mergeCell ref="G100:G104"/>
    <mergeCell ref="D126:D128"/>
    <mergeCell ref="G23:G25"/>
    <mergeCell ref="G38:G40"/>
    <mergeCell ref="G41:G44"/>
    <mergeCell ref="G45:G48"/>
    <mergeCell ref="G60:G62"/>
    <mergeCell ref="G63:G65"/>
    <mergeCell ref="G13:G17"/>
    <mergeCell ref="G32:G34"/>
    <mergeCell ref="H32:H34"/>
    <mergeCell ref="G35:G37"/>
    <mergeCell ref="H35:H37"/>
    <mergeCell ref="H13:H17"/>
    <mergeCell ref="G18:G22"/>
    <mergeCell ref="H18:H22"/>
    <mergeCell ref="G57:G59"/>
    <mergeCell ref="H57:H59"/>
    <mergeCell ref="H23:H25"/>
    <mergeCell ref="G26:G28"/>
    <mergeCell ref="H26:H28"/>
    <mergeCell ref="G29:G31"/>
    <mergeCell ref="H29:H31"/>
    <mergeCell ref="H209:H213"/>
    <mergeCell ref="G214:G218"/>
    <mergeCell ref="H214:H218"/>
    <mergeCell ref="H139:H143"/>
    <mergeCell ref="G144:G148"/>
    <mergeCell ref="H144:H148"/>
    <mergeCell ref="G149:G153"/>
    <mergeCell ref="H149:H153"/>
    <mergeCell ref="G154:G158"/>
    <mergeCell ref="H154:H158"/>
    <mergeCell ref="G159:G163"/>
    <mergeCell ref="H159:H163"/>
    <mergeCell ref="G164:G168"/>
    <mergeCell ref="H164:H168"/>
    <mergeCell ref="G169:G171"/>
    <mergeCell ref="H169:H171"/>
    <mergeCell ref="G174:G178"/>
    <mergeCell ref="H174:H178"/>
    <mergeCell ref="A240:B240"/>
    <mergeCell ref="C240:F240"/>
    <mergeCell ref="D241:E241"/>
    <mergeCell ref="J241:K241"/>
    <mergeCell ref="A242:F242"/>
    <mergeCell ref="G229:G233"/>
    <mergeCell ref="H229:H233"/>
    <mergeCell ref="G234:G238"/>
    <mergeCell ref="H234:H238"/>
    <mergeCell ref="B234:B238"/>
    <mergeCell ref="C234:C238"/>
    <mergeCell ref="D234:D238"/>
    <mergeCell ref="E234:E238"/>
    <mergeCell ref="F234:F238"/>
    <mergeCell ref="H240:K240"/>
  </mergeCells>
  <pageMargins left="0.87" right="0.11811023622047245" top="0.86614173228346458" bottom="0.35433070866141736" header="0.31496062992125984" footer="0.31496062992125984"/>
  <pageSetup paperSize="9" scale="38" orientation="landscape" r:id="rId1"/>
  <rowBreaks count="4" manualBreakCount="4">
    <brk id="40" max="13" man="1"/>
    <brk id="99" max="13" man="1"/>
    <brk id="138" max="13" man="1"/>
    <brk id="198"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 г.</vt:lpstr>
      <vt:lpstr>'2023 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2023-07-21T08:17:40Z</dcterms:modified>
</cp:coreProperties>
</file>