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19440" windowHeight="7905"/>
  </bookViews>
  <sheets>
    <sheet name="август 2022" sheetId="1" r:id="rId1"/>
  </sheets>
  <definedNames>
    <definedName name="_xlnm.Print_Area" localSheetId="0">'август 2022'!$A$1:$I$218</definedName>
  </definedNames>
  <calcPr calcId="125725"/>
</workbook>
</file>

<file path=xl/calcChain.xml><?xml version="1.0" encoding="utf-8"?>
<calcChain xmlns="http://schemas.openxmlformats.org/spreadsheetml/2006/main">
  <c r="H47" i="1"/>
  <c r="H89"/>
  <c r="H88"/>
  <c r="H46"/>
  <c r="H161" l="1"/>
  <c r="H113"/>
  <c r="H74"/>
  <c r="H212" l="1"/>
  <c r="H192"/>
  <c r="H187"/>
  <c r="H100"/>
  <c r="H58" l="1"/>
  <c r="H79"/>
  <c r="H30" l="1"/>
  <c r="H27"/>
  <c r="H43"/>
  <c r="H34"/>
  <c r="H127" l="1"/>
  <c r="H90" l="1"/>
  <c r="H23"/>
  <c r="H48"/>
  <c r="H61" l="1"/>
  <c r="H54" s="1"/>
  <c r="H197" l="1"/>
  <c r="H101" l="1"/>
  <c r="H28"/>
  <c r="H44"/>
  <c r="J94" l="1"/>
  <c r="H59" l="1"/>
  <c r="H55" s="1"/>
  <c r="H24" l="1"/>
  <c r="H134" l="1"/>
  <c r="H119"/>
  <c r="H53"/>
  <c r="H17" s="1"/>
  <c r="H86"/>
  <c r="J11" l="1"/>
  <c r="K132" l="1"/>
  <c r="K131" l="1"/>
  <c r="J129"/>
  <c r="H52" l="1"/>
  <c r="H129"/>
  <c r="K129" s="1"/>
  <c r="J52"/>
  <c r="J114" l="1"/>
  <c r="H181" l="1"/>
  <c r="H182"/>
  <c r="H214"/>
  <c r="J139"/>
  <c r="H184" l="1"/>
  <c r="H147"/>
  <c r="H142" s="1"/>
  <c r="H145"/>
  <c r="H140" s="1"/>
  <c r="H168"/>
  <c r="H166"/>
  <c r="H165"/>
  <c r="H174"/>
  <c r="H143"/>
  <c r="H159"/>
  <c r="H146"/>
  <c r="H149"/>
  <c r="H96"/>
  <c r="K96" s="1"/>
  <c r="H97"/>
  <c r="K97" s="1"/>
  <c r="K140" l="1"/>
  <c r="H12"/>
  <c r="H167"/>
  <c r="H164" s="1"/>
  <c r="H144"/>
  <c r="H169"/>
  <c r="H94"/>
  <c r="K94" s="1"/>
  <c r="J179" l="1"/>
  <c r="J21" l="1"/>
  <c r="H156" l="1"/>
  <c r="K53"/>
  <c r="H82"/>
  <c r="H78"/>
  <c r="H75"/>
  <c r="H20"/>
  <c r="H15" s="1"/>
  <c r="H154" l="1"/>
  <c r="H141"/>
  <c r="H66"/>
  <c r="H139" l="1"/>
  <c r="K139" s="1"/>
  <c r="K141"/>
  <c r="K12"/>
  <c r="H117"/>
  <c r="H19" s="1"/>
  <c r="K55" l="1"/>
  <c r="H209"/>
  <c r="H204"/>
  <c r="H199"/>
  <c r="H194"/>
  <c r="K181"/>
  <c r="H189"/>
  <c r="H124"/>
  <c r="K117"/>
  <c r="H57"/>
  <c r="H69"/>
  <c r="H63"/>
  <c r="H60"/>
  <c r="H111"/>
  <c r="H108"/>
  <c r="H105"/>
  <c r="H102"/>
  <c r="H99"/>
  <c r="H41"/>
  <c r="H38"/>
  <c r="H35"/>
  <c r="H32"/>
  <c r="H29"/>
  <c r="H26"/>
  <c r="K24" l="1"/>
  <c r="H14"/>
  <c r="H179"/>
  <c r="K179" s="1"/>
  <c r="H72"/>
  <c r="H116"/>
  <c r="H18" s="1"/>
  <c r="K23"/>
  <c r="K182"/>
  <c r="K54"/>
  <c r="K52"/>
  <c r="H21"/>
  <c r="K21" s="1"/>
  <c r="H13" l="1"/>
  <c r="H11" s="1"/>
  <c r="H114"/>
  <c r="K114" s="1"/>
  <c r="K116"/>
  <c r="K11" l="1"/>
  <c r="K13"/>
  <c r="H16"/>
  <c r="K14"/>
</calcChain>
</file>

<file path=xl/comments1.xml><?xml version="1.0" encoding="utf-8"?>
<comments xmlns="http://schemas.openxmlformats.org/spreadsheetml/2006/main">
  <authors>
    <author>Автор</author>
  </authors>
  <commentList>
    <comment ref="I66" authorId="0">
      <text>
        <r>
          <rPr>
            <b/>
            <sz val="9"/>
            <color indexed="81"/>
            <rFont val="Tahoma"/>
            <family val="2"/>
            <charset val="204"/>
          </rPr>
          <t>Автор:</t>
        </r>
        <r>
          <rPr>
            <sz val="9"/>
            <color indexed="81"/>
            <rFont val="Tahoma"/>
            <family val="2"/>
            <charset val="204"/>
          </rPr>
          <t xml:space="preserve">
если за период с сентября по декабрь 2022г.больше не поедут, то поставить асигнования и касовые как в отчете на 01.07.22</t>
        </r>
      </text>
    </comment>
    <comment ref="H73" authorId="0">
      <text>
        <r>
          <rPr>
            <b/>
            <sz val="9"/>
            <color indexed="81"/>
            <rFont val="Tahoma"/>
            <family val="2"/>
            <charset val="204"/>
          </rPr>
          <t>Автор:</t>
        </r>
        <r>
          <rPr>
            <sz val="9"/>
            <color indexed="81"/>
            <rFont val="Tahoma"/>
            <family val="2"/>
            <charset val="204"/>
          </rPr>
          <t xml:space="preserve">
налоги выравнивание</t>
        </r>
      </text>
    </comment>
    <comment ref="I209" authorId="0">
      <text>
        <r>
          <rPr>
            <b/>
            <sz val="9"/>
            <color indexed="81"/>
            <rFont val="Tahoma"/>
            <family val="2"/>
            <charset val="204"/>
          </rPr>
          <t>Автор:</t>
        </r>
        <r>
          <rPr>
            <sz val="9"/>
            <color indexed="81"/>
            <rFont val="Tahoma"/>
            <family val="2"/>
            <charset val="204"/>
          </rPr>
          <t xml:space="preserve">
в отчете за 6 мес.расписать какие были проведены мероприятия (без финансовой обеспеченности) и сколько</t>
        </r>
      </text>
    </comment>
  </commentList>
</comments>
</file>

<file path=xl/sharedStrings.xml><?xml version="1.0" encoding="utf-8"?>
<sst xmlns="http://schemas.openxmlformats.org/spreadsheetml/2006/main" count="395" uniqueCount="159">
  <si>
    <t>Срок</t>
  </si>
  <si>
    <t>Ожидаемый результат реализации          мероприятия муниципальной                 программы (краткое описание)</t>
  </si>
  <si>
    <t>№  п/п</t>
  </si>
  <si>
    <t>Ответственный исполнитель (должность)</t>
  </si>
  <si>
    <t>Источники финансиро-вания</t>
  </si>
  <si>
    <t>Начало реализации</t>
  </si>
  <si>
    <t>Окончание реализации</t>
  </si>
  <si>
    <t>Всего, в том числе:</t>
  </si>
  <si>
    <t>федеральн. бюджет</t>
  </si>
  <si>
    <t>областной бюджет</t>
  </si>
  <si>
    <t>городской бюджет</t>
  </si>
  <si>
    <t>иные внебюджетные источники</t>
  </si>
  <si>
    <t>1.1</t>
  </si>
  <si>
    <t xml:space="preserve">Отдельное мероприятие:  «Реализация прав на получение   общедоступного  и бесплатного      дошкольного  образования, обеспеченного  современными условиями обучения»
</t>
  </si>
  <si>
    <t>Наименование муниципальной  программы, подпрограммы,   отдельного мероприятия,    мероприятия, входящего в состав отдельного мероприятия</t>
  </si>
  <si>
    <t xml:space="preserve">Сохранение кадрового потенциала
</t>
  </si>
  <si>
    <t>1.1.1</t>
  </si>
  <si>
    <t>1.1.2</t>
  </si>
  <si>
    <t xml:space="preserve">Приобретение спортивного оборудования, функциональной мебели, учебных изданий, кан-целярских принадлежностей, расходы по оборудованию учебных мест для воспитанни-ков, музыкального, интерактивного, проекционного оборудования, компьютеров и другие расходы. 
</t>
  </si>
  <si>
    <t>1.1.3</t>
  </si>
  <si>
    <t xml:space="preserve">Мероприятия, связанные с безопасностью образовательно-воспитательного процесса в зданиях и на территории образовательных организаций </t>
  </si>
  <si>
    <t>1.1.4</t>
  </si>
  <si>
    <t>Обучение на курсах переподготовки и повышения квалификации педагогических кадров, руководителей учреждений</t>
  </si>
  <si>
    <t>1.1.5</t>
  </si>
  <si>
    <t>Оплата работ и услуг по 11 дошкольным образовательным организациям</t>
  </si>
  <si>
    <t>1.1.6</t>
  </si>
  <si>
    <t>Расходы на оплату работ, услуг   по содержанию и обслуживанию имущества, финансовое обеспечения деятельности.</t>
  </si>
  <si>
    <t xml:space="preserve">Отдельное мероприятие:  «Реализация прав  на получение   общедоступного, бесплатного  дополнительного  образования, обеспеченного современными            условиями обучения  и  выявление,   поддержка  одаренных детей»      
</t>
  </si>
  <si>
    <t>1.3</t>
  </si>
  <si>
    <t>1.3.1</t>
  </si>
  <si>
    <t>1.3.2</t>
  </si>
  <si>
    <t xml:space="preserve">Финансовое обеспечение организации и проведения различных мероприятий по 3  учреждениям дополнительного образования детей. </t>
  </si>
  <si>
    <t>Мероприятия, связанные с безопасностью образовательно-воспитательного процесса в зданиях и на территории образовательных организаций.</t>
  </si>
  <si>
    <t>1.3.4</t>
  </si>
  <si>
    <t>1.3.3</t>
  </si>
  <si>
    <t>1.3.5</t>
  </si>
  <si>
    <t>1.4</t>
  </si>
  <si>
    <t>2.</t>
  </si>
  <si>
    <t>2.1</t>
  </si>
  <si>
    <t>3</t>
  </si>
  <si>
    <t>1.2</t>
  </si>
  <si>
    <t>1.2.1</t>
  </si>
  <si>
    <t>1.2.2</t>
  </si>
  <si>
    <t>1.2.3</t>
  </si>
  <si>
    <t>1.2.4</t>
  </si>
  <si>
    <t>1.2.5</t>
  </si>
  <si>
    <t>1.2.6</t>
  </si>
  <si>
    <t xml:space="preserve">Подготовка к новому учебному году </t>
  </si>
  <si>
    <t>Расходы на командировки для сопровождения учащихся на региональные олимпиады</t>
  </si>
  <si>
    <t>1</t>
  </si>
  <si>
    <t>1.4.1</t>
  </si>
  <si>
    <t>Оплата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</si>
  <si>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1.4.2</t>
  </si>
  <si>
    <t>Организация временной занятости несовершеннолетних в возрасте от 14 до 18 лет в летний период</t>
  </si>
  <si>
    <t>3.1</t>
  </si>
  <si>
    <t>3.2</t>
  </si>
  <si>
    <t xml:space="preserve">Финансовое обеспечение деятельности муниципального казенного учреждения «Центр бюджетного сопровождения и хозяйственного обслуживания  администрации города Вятские Поляны»
</t>
  </si>
  <si>
    <t>2.2.1</t>
  </si>
  <si>
    <t>Обеспечение деятельности по опеке и попечительству: выплата заработной платы, мат.затраты</t>
  </si>
  <si>
    <t>Обеспечение деятельности информационно-методического центра: выплата заработной платы, мат.затраты</t>
  </si>
  <si>
    <t>Обеспечение деятельности централизованной бухгалтерии: выплата заработной платы, мат.затраты</t>
  </si>
  <si>
    <t>Обеспечение деятельности органов местного самоуправления: выплата заработной платы, мат.затраты</t>
  </si>
  <si>
    <t>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</si>
  <si>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1.2.7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</si>
  <si>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общеобразовательных организациях города Вятские Поляны</t>
  </si>
  <si>
    <t>Выплата заработной платы педагогическим,  руководящим работникам и обслуживающему персоналу 11 дошкольных образовательных организаций.</t>
  </si>
  <si>
    <t>Приобретение и сопровождение программных продуктов, права использования СБИС; сервисное обслуживание процесса эксплуатации информационно-аналитической системы АВЕРС, Касперский, техническое обслуживание защищенного канала.</t>
  </si>
  <si>
    <t xml:space="preserve">Отдельное мероприятие: 
 «Реализация прав на получение         общедоступного и бесплатного            начального  общего, основного           общего, среднего общего образования, обеспеченного  современными условиями обучения»
</t>
  </si>
  <si>
    <t xml:space="preserve">Приобретение учебников,  функциональной мебели, канцелярских принадлежностей,  проекционного оборудования, программного обеспечения и другие расходы. 
</t>
  </si>
  <si>
    <t>Выплата заработной платы педагогическим,  руководящим работникам и обслуживающему персоналу по 3  учреждениям дополнительного образования детей.</t>
  </si>
  <si>
    <t>Организация и проведение мероприятий, конкурсов, выставок, соревнований.                                                     Участие в городских, областных, межрегиональных, всероссийских и международных мероприятиях.</t>
  </si>
  <si>
    <t>Оплата работ и услуг по 3  учреждениям дополнительного образования детей.</t>
  </si>
  <si>
    <t xml:space="preserve">Отдельное мероприятие: «Создание оптимальных  условий для труда, отдыха и оздоровления несовершеннолетних в каникулярное время» </t>
  </si>
  <si>
    <t>2.2.</t>
  </si>
  <si>
    <t xml:space="preserve"> </t>
  </si>
  <si>
    <t xml:space="preserve">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t>
  </si>
  <si>
    <t>Отдельное мероприятие:  «Обеспечение реализации муниципальной программы   и другие мероприятия в области образования»</t>
  </si>
  <si>
    <t>Финансовое    обеспечение    деятельности   муниципального  казенного учреждения «Информационно-методический центр управления образования администрации города Вятские Поляны»</t>
  </si>
  <si>
    <t>Финансовое обеспечение деятельности по опеке и попечительству</t>
  </si>
  <si>
    <t xml:space="preserve"> Получение субвенций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</si>
  <si>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 xml:space="preserve"> Организация и проведение конкурсов, семинаров и других мероприятий в области образования</t>
  </si>
  <si>
    <t>2.1.1</t>
  </si>
  <si>
    <t>1.2.8</t>
  </si>
  <si>
    <t xml:space="preserve">Никифорова С. Н.
начальник Управления образования
администра-ции
г. Вятские Поляны
</t>
  </si>
  <si>
    <t xml:space="preserve">Никифорова С. Н. начальник  Управления образования, МКУ «Центр  бюджетного сопровождения и хозяйственного обслуживания», МКУ «Информационно-методический центр»
</t>
  </si>
  <si>
    <t xml:space="preserve">Соловьева М. А.
начальник отдела опеки и попечи-тельства 
Управления образования 
</t>
  </si>
  <si>
    <t>Обеспечение персонифицированного финансирования дополнительного образования детей.</t>
  </si>
  <si>
    <t xml:space="preserve">организация временной занятости несовершеннолетних граждан в        возрасте от 14 до 18 лет в летний           период;
- организация лагерей с дневным   пребыванием;
</t>
  </si>
  <si>
    <t>Мероприятия, направленные на организацию бесплатного горячего питания обучающихся, получающих начальное общее образование в муниципальных образовательных организациях города Вятские Поляны</t>
  </si>
  <si>
    <t>Мероприятия, направленные на выплату ежемесячного денежного вознаграждения за классное руководство педагогическим работникам муниципальных образовательных организаций города Вятские Поляны</t>
  </si>
  <si>
    <t>4</t>
  </si>
  <si>
    <t>4.2</t>
  </si>
  <si>
    <t>4.1</t>
  </si>
  <si>
    <t xml:space="preserve">Финансовое обеспечение организации и проведения различных мероприятий   учреждениям дополнительного образования детей за счет сертификатов ПФДО. </t>
  </si>
  <si>
    <t>Отдельное  мероприятие «Субсидии (гранты в форме субсидий), подлежащие казначейскому сопровождению»</t>
  </si>
  <si>
    <t>Отдельное  мероприятие «Субсидии (гранты в форме субсидий), не подлежащие казначейскому сопровождению»</t>
  </si>
  <si>
    <t>методическое и информационное сопровождение поставщиков услуг дополнительного образования</t>
  </si>
  <si>
    <t>4.3</t>
  </si>
  <si>
    <t>4.4</t>
  </si>
  <si>
    <t>4.5</t>
  </si>
  <si>
    <t>4.6</t>
  </si>
  <si>
    <t xml:space="preserve"> Получение субвенций из областного бюджета на выполнение отдельных государственных полномочий по обеспечению прав детей-сирот и детей, оставшихся без попечения родителей, лиц из числа детей-сирот и детей, оставшихся без попечения родителей,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</si>
  <si>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4.7</t>
  </si>
  <si>
    <t>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</si>
  <si>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Получение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</si>
  <si>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 xml:space="preserve">                                              постановлением администрации</t>
  </si>
  <si>
    <t xml:space="preserve">                                              города Вятские Поляны</t>
  </si>
  <si>
    <t xml:space="preserve">                                              УТВЕРЖДЕН</t>
  </si>
  <si>
    <t xml:space="preserve">                                              Приложение  </t>
  </si>
  <si>
    <t xml:space="preserve">Подпрограмма
«Развитие системы образования города Вятские Поляны»
на 2020-2025 годы
</t>
  </si>
  <si>
    <t xml:space="preserve">Муниципальная программа
«Развитие образования»
на 2020-2025 годы
</t>
  </si>
  <si>
    <t xml:space="preserve">Подпрограмма
«Профилактика социального 
сиротства» на 2020-2025 годы
</t>
  </si>
  <si>
    <t xml:space="preserve">оплата услуг связи; - оплата коммунальных услуг; - приобретение материальных запасов для 3 учреждений дополнительного образования детей; - уплата налогов; -оплата пени; -  прочее
</t>
  </si>
  <si>
    <t xml:space="preserve">на 01.03.2021 </t>
  </si>
  <si>
    <t>111 сертификатов</t>
  </si>
  <si>
    <t>1.5</t>
  </si>
  <si>
    <t xml:space="preserve">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t>
  </si>
  <si>
    <t xml:space="preserve">План мероприятий на 2022 год по реализации муниципальной программы
муниципального образования  городского округа город Вятские Поляны Кировской области
«Развитие образования» на 2020 – 2025 годы 
</t>
  </si>
  <si>
    <t xml:space="preserve">01.01.2022
</t>
  </si>
  <si>
    <t>Финансирование  на 2022 год (тыс. рублей)</t>
  </si>
  <si>
    <t>Выплата ежемесячного денежного вознаграждения в размере 5000,00 руб за классное руководство 110 педагогическим работникам, начисления на выплаты по оплате труда в размере 30,2%</t>
  </si>
  <si>
    <t>Выплата заработной платы педагогическим,  руководящим работникам и обслуживающему персоналу трем общеобразовательным организациям, начисления на выплаты по оплате труда в размере 30,2%</t>
  </si>
  <si>
    <t>1.2.9</t>
  </si>
  <si>
    <t>Отдельное мероприятие: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</si>
  <si>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Повышение квалификации 12 педагогическим работникам МКДОУ</t>
  </si>
  <si>
    <t xml:space="preserve">В МКДОУ № 2 – ремонт крыльца на сумму 193,4,0 тыс. руб.;  Во всех 11 МКДОУ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t>
  </si>
  <si>
    <t>1.6</t>
  </si>
  <si>
    <t>1.1.7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</si>
  <si>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образовательных организациях города Вятские Поляны</t>
  </si>
  <si>
    <t>В 3  учреждениях дополнительного образования детей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Обслуживание кнопки безопасности в ЦДОД.</t>
  </si>
  <si>
    <t>оплата услуг связи; - оплата коммунальных услуг; - приобретение материальных запасов ;
- приобретение продуктов питания в школьные столовые; уплата налогов; расходы для организации работы в условиях сохранения рисков распространения COVID-19</t>
  </si>
  <si>
    <t>Организация бесплатного горячего питания для учащихся 1-4 классов в количестве 1206 человек</t>
  </si>
  <si>
    <t xml:space="preserve">обеспечение жилыми помещениями по договорам найма -12 чел.;
</t>
  </si>
  <si>
    <t xml:space="preserve">     Обеспечение жилыми помещениями по договорам найма - 12 чел.</t>
  </si>
  <si>
    <t>Поездки на областные олимпиады в г. Киров по иностранным языкам, информатике, химии, физике, астрономии, экологии, истории, обществознанию, праву, технологии (64 учащихся, 20 учителей)</t>
  </si>
  <si>
    <t xml:space="preserve">оплата услуг связи; - оплата коммунальных услуг; - приобретение материальных запасов для 11 дошкольных образовательных  организаций;
- приобретение продуктов питания; - уплата налогов; - оплата пени; расходы для организации работы в условиях сохранения рисков распространения COVID-19; -  прочее
</t>
  </si>
  <si>
    <t>ведение и обеспечение функионирования системы персонифицированного дополнительного образовнаия детей - 515 детей</t>
  </si>
  <si>
    <t>Приобретение: МКДОУ № 2, 4, 10, 5, 1, 8 - ноутбук; МКДОУ № 2 - принтер ,  МКДОУ № 4 - стеллажи для метод. материала, шкафы для игрушек и пособий, МКДОУ № 4, 10, 7, 9, 11  - детская мебель, МКДОУ № 6 - спортивный инвентарь, МКДОУ№ 3, 6 - детские стулья, Все 11 МКДОУ – канцелярские товары, наглядные пособия, игры, игрушки.</t>
  </si>
  <si>
    <t>1.1.8</t>
  </si>
  <si>
    <t>Мероприятия, направленные на организацию питания в муниципальных образовательных организациях города Вятские Поляны, реализующих программу дошкольного образования</t>
  </si>
  <si>
    <t>Приобретение продуктов питания для 11 дошкольных образовательных  организаций</t>
  </si>
  <si>
    <t>Мероприятия, направленные на благоустройство территорий муниципальных образовательных организациях города Вятские Поляны</t>
  </si>
  <si>
    <t>Выполнение работ по ремонту тротуара здания начальной школы МКОУ "Лицей с кадетскими классами имени Г.С. Шпагина"</t>
  </si>
  <si>
    <t>Разработка проектной документации на капремонт: 138,0 т.р.- лицей, 500,0 т.р. - гимназия; 8,8 т.р.- водонагреватель гимназия; 8,7 т.р.- триммер бензиновый гимназия; 72,7 т.р.- приобретение стройматериалов гиназия и лицей; 52,5 т.р.- монтаж светильников СОШ №5; 58,0 т.р.- ремонт кровли мастерских лицей; 6,0 т.р.- ремонт спортивного зала лицей; 300,0 т.р.- приобретение линолеума, краски для подготовки учебных кабинетов (№16 информатики, №17 физики, №22 химии, биологии) к Точке роста в МКОУ СОШ №5</t>
  </si>
  <si>
    <t>Во всех 3 МКОУ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ремонт АПС, приобретение аварийных эвакуационных светильников, прочие работы). МКОУ гимназия - извещатель, аккумулятор</t>
  </si>
  <si>
    <t>выплата денежных средств на содержание 9  приемным родителям;
- выплата денежных средств на содержание  48 детей; - проведение консультаций по вопросу семейного устройства;
- оказание помощи опекунам (попечителям, приемным родителям в    организации летнего отдыха детей;  -проведение учебно-методических всеобучей для опекунов (попечителей), приемных родителей</t>
  </si>
  <si>
    <t xml:space="preserve">Организация лагерей с дневным   пребыванием - (обеспечение горячим питанием детей: МКОУ гимназия-414,5 т.р.; МКОУ СОШ №5-203,6 т.р.; МКОУ Лицей-300,0 т.р.; МКУ Эдельвейс- 54,5 т.р.; МКУ Ровесник- 216,4 т.р.; МКУ ЦДОД-200,0 т.р.;ДЮСШ - 118,2 т.р.). Количество детей в лагерях  - 834 человек, в том числе: МКОУ гимназия-225 чел..; МКОУ СОШ №5-110 чел.; МКОУ Лицей -130 чел.; МКУ Эдельвейс- 30 чел.; МКУ Ровесник- 119 чел.; МКУ ЦДОД-100 чел.; ДЮСШ - 120 чел. 
</t>
  </si>
  <si>
    <t xml:space="preserve">Организация временной занятости несовершеннолетних граждан в возрасте от 14 до 18 лет в летний период : МКОУ гимназия-49,7 т.р.; МКОУ СОШ №5-42,7 т.р.; МКОУ Лицей-39,1 т.р. Количество детей в трудовых бригадах - 37 чел., в т.ч.: МКОУ Лицей - 11 чел., МКОУ гимназия - 14 чел., МКОУ СОШ № 5 - 12 чел.
</t>
  </si>
  <si>
    <t>Обслуживание "Консультант Плюс". Право использования веб системы СБИС. Сервисное сопровождение ИАС: сертификат технической поддержки: "Аверс: web-Комплектование", "Аверс: Зачисление в ОО". Премия главы города одаренным детям. Организация проведения Дня учителя, августовской конференции педработников.</t>
  </si>
  <si>
    <r>
      <rPr>
        <u/>
        <sz val="12"/>
        <rFont val="Times New Roman"/>
        <family val="1"/>
        <charset val="204"/>
      </rPr>
      <t>МКОУ лицей им. Г. С. Шпагина</t>
    </r>
    <r>
      <rPr>
        <sz val="12"/>
        <rFont val="Times New Roman"/>
        <family val="1"/>
        <charset val="204"/>
      </rPr>
      <t xml:space="preserve">: подписка на электронные журналы, программное обеспечение; учебники; оргтехника; верстаки - 6 шт.; пули, мишени, запчасти к винтовкам; канцтовары, бумага; запчасти к оргтехнике, тонер. </t>
    </r>
    <r>
      <rPr>
        <u/>
        <sz val="12"/>
        <rFont val="Times New Roman"/>
        <family val="1"/>
        <charset val="204"/>
      </rPr>
      <t>МКОУ гимназия</t>
    </r>
    <r>
      <rPr>
        <sz val="12"/>
        <rFont val="Times New Roman"/>
        <family val="1"/>
        <charset val="204"/>
      </rPr>
      <t xml:space="preserve">: подписка на электронные журналы, программное обеспечение; учебники; электролобзик; канцтовары, бумага, сетевые фильтры, запчасти для ремонта оргтехники; твердые обложки для аттестатов; аттестаты и приложения к ним. </t>
    </r>
    <r>
      <rPr>
        <u/>
        <sz val="12"/>
        <rFont val="Times New Roman"/>
        <family val="1"/>
        <charset val="204"/>
      </rPr>
      <t>МКОУ СОШ № 5</t>
    </r>
    <r>
      <rPr>
        <sz val="12"/>
        <rFont val="Times New Roman"/>
        <family val="1"/>
        <charset val="204"/>
      </rPr>
      <t>: подписка на электронные журналы, программное обеспечение; учебники; ученическая мебель 1 комплект; канцтовары, бумага, запчасти для ремонта оргтехники; аттестаты и приложения к ним.</t>
    </r>
  </si>
  <si>
    <r>
      <rPr>
        <b/>
        <u/>
        <sz val="12"/>
        <rFont val="Times New Roman"/>
        <family val="1"/>
        <charset val="204"/>
      </rPr>
      <t xml:space="preserve">МКОУ СОШ № 5 </t>
    </r>
    <r>
      <rPr>
        <b/>
        <sz val="12"/>
        <rFont val="Times New Roman"/>
        <family val="1"/>
        <charset val="204"/>
      </rPr>
      <t>: изготовление брендированной продукции.- 20,0 т.р.; поставка мебели - 230,1 т.р.; ремонт стен в учебных кабинетах - 53,0 т.р.</t>
    </r>
  </si>
  <si>
    <r>
      <rPr>
        <b/>
        <u/>
        <sz val="12"/>
        <rFont val="Times New Roman"/>
        <family val="1"/>
        <charset val="204"/>
      </rPr>
      <t>МКОУ лицей им. Г. С. Шпагина</t>
    </r>
    <r>
      <rPr>
        <b/>
        <sz val="12"/>
        <rFont val="Times New Roman"/>
        <family val="1"/>
        <charset val="204"/>
      </rPr>
      <t>: ремонт спортивного зала</t>
    </r>
  </si>
  <si>
    <r>
      <rPr>
        <b/>
        <sz val="12"/>
        <rFont val="Times New Roman"/>
        <family val="1"/>
        <charset val="204"/>
      </rPr>
      <t xml:space="preserve">Отдельное мероприятие </t>
    </r>
    <r>
      <rPr>
        <sz val="12"/>
        <rFont val="Times New Roman"/>
        <family val="1"/>
        <charset val="204"/>
      </rPr>
      <t xml:space="preserve">
</t>
    </r>
    <r>
      <rPr>
        <b/>
        <sz val="12"/>
        <rFont val="Times New Roman"/>
        <family val="1"/>
        <charset val="204"/>
      </rPr>
      <t>«Обеспечение  государственных гарантий детям-сиротам и  детям, оставшимся без  попечения родителей, лицам,   из числа детей-сирот и детей, оставшихся без попечения родителей»</t>
    </r>
    <r>
      <rPr>
        <sz val="12"/>
        <rFont val="Times New Roman"/>
        <family val="1"/>
        <charset val="204"/>
      </rPr>
      <t xml:space="preserve">          </t>
    </r>
  </si>
  <si>
    <r>
      <rPr>
        <b/>
        <sz val="12"/>
        <rFont val="Times New Roman"/>
        <family val="1"/>
        <charset val="204"/>
      </rPr>
      <t>Отдельное мероприятие:</t>
    </r>
    <r>
      <rPr>
        <sz val="12"/>
        <rFont val="Times New Roman"/>
        <family val="1"/>
        <charset val="204"/>
      </rPr>
      <t xml:space="preserve">
</t>
    </r>
    <r>
      <rPr>
        <b/>
        <sz val="12"/>
        <rFont val="Times New Roman"/>
        <family val="1"/>
        <charset val="204"/>
      </rPr>
      <t xml:space="preserve"> «Обеспечение   приоритетного права ребенка жить и  воспитываться  в семье»</t>
    </r>
  </si>
  <si>
    <r>
      <rPr>
        <sz val="12"/>
        <rFont val="Times New Roman"/>
        <family val="1"/>
        <charset val="204"/>
      </rPr>
      <t>Финансовое обеспечение деятельности Управления образования администрации города Вятские Поляны</t>
    </r>
    <r>
      <rPr>
        <sz val="11.5"/>
        <rFont val="Times New Roman"/>
        <family val="1"/>
        <charset val="204"/>
      </rPr>
      <t xml:space="preserve">
</t>
    </r>
  </si>
  <si>
    <t>1.2.10</t>
  </si>
  <si>
    <t>МКДОУ № 1 - 1392,7 тыс. руб на ремонтпищеблока и замену дверных проемов. МКДОУ № 3 - 464,4 тыс. руб на установку окон,  МКДОУ № 10 - 190,9 тыс. руб. на ремонт полов</t>
  </si>
  <si>
    <t xml:space="preserve"> МКОУ "Лицей с кадетскими классами имени Г.С. Шпагина": выполнение работ по ремонту кровли мастерских - 604,2 т.р.; замена оконных блоков, дверных проемов в здании начальной школы - 6310,3 т.р.; ремонт фасада здания начальной школы - 6922,1 т.р.; МКОУ Гимназия  - 1387,1 т.р. замена окон; МКОУ СОШ № 5 - 525,3 т.р. замена окон.</t>
  </si>
  <si>
    <t xml:space="preserve">                                              от 09.08.2022    №     1175                                                           </t>
  </si>
</sst>
</file>

<file path=xl/styles.xml><?xml version="1.0" encoding="utf-8"?>
<styleSheet xmlns="http://schemas.openxmlformats.org/spreadsheetml/2006/main">
  <numFmts count="1">
    <numFmt numFmtId="164" formatCode="#,##0.0"/>
  </numFmts>
  <fonts count="14">
    <font>
      <sz val="11"/>
      <color theme="1"/>
      <name val="Calibri"/>
      <family val="2"/>
      <charset val="204"/>
      <scheme val="minor"/>
    </font>
    <font>
      <sz val="10"/>
      <name val="Arial"/>
      <family val="2"/>
      <charset val="204"/>
    </font>
    <font>
      <sz val="9"/>
      <color indexed="81"/>
      <name val="Tahoma"/>
      <family val="2"/>
      <charset val="204"/>
    </font>
    <font>
      <b/>
      <sz val="9"/>
      <color indexed="81"/>
      <name val="Tahoma"/>
      <family val="2"/>
      <charset val="204"/>
    </font>
    <font>
      <sz val="12"/>
      <name val="Times New Roman"/>
      <family val="1"/>
      <charset val="204"/>
    </font>
    <font>
      <sz val="14"/>
      <name val="Times New Roman"/>
      <family val="1"/>
      <charset val="204"/>
    </font>
    <font>
      <b/>
      <sz val="16"/>
      <name val="Times New Roman"/>
      <family val="1"/>
      <charset val="204"/>
    </font>
    <font>
      <b/>
      <sz val="12"/>
      <name val="Times New Roman"/>
      <family val="1"/>
      <charset val="204"/>
    </font>
    <font>
      <sz val="11"/>
      <name val="Times New Roman"/>
      <family val="1"/>
      <charset val="204"/>
    </font>
    <font>
      <u/>
      <sz val="12"/>
      <name val="Times New Roman"/>
      <family val="1"/>
      <charset val="204"/>
    </font>
    <font>
      <b/>
      <u/>
      <sz val="12"/>
      <name val="Times New Roman"/>
      <family val="1"/>
      <charset val="204"/>
    </font>
    <font>
      <b/>
      <sz val="11"/>
      <name val="Times New Roman"/>
      <family val="1"/>
      <charset val="204"/>
    </font>
    <font>
      <sz val="11.5"/>
      <name val="Times New Roman"/>
      <family val="1"/>
      <charset val="204"/>
    </font>
    <font>
      <b/>
      <sz val="11.5"/>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1" fillId="0" borderId="0"/>
  </cellStyleXfs>
  <cellXfs count="190">
    <xf numFmtId="0" fontId="0" fillId="0" borderId="0" xfId="0"/>
    <xf numFmtId="0" fontId="4" fillId="0" borderId="0" xfId="0" applyFont="1"/>
    <xf numFmtId="4" fontId="4" fillId="0" borderId="0" xfId="0" applyNumberFormat="1" applyFont="1" applyBorder="1"/>
    <xf numFmtId="4" fontId="4" fillId="0" borderId="0" xfId="0" applyNumberFormat="1" applyFont="1"/>
    <xf numFmtId="0" fontId="4" fillId="0" borderId="0" xfId="0" applyFont="1" applyAlignment="1"/>
    <xf numFmtId="4" fontId="7" fillId="5" borderId="0" xfId="0" applyNumberFormat="1" applyFont="1" applyFill="1"/>
    <xf numFmtId="0" fontId="4" fillId="0" borderId="1" xfId="0" applyFont="1" applyBorder="1" applyAlignment="1">
      <alignment vertical="top" wrapText="1"/>
    </xf>
    <xf numFmtId="0" fontId="4" fillId="0" borderId="6" xfId="0" applyFont="1" applyBorder="1" applyAlignment="1">
      <alignment vertical="top" wrapText="1"/>
    </xf>
    <xf numFmtId="4" fontId="4" fillId="0" borderId="0" xfId="0" applyNumberFormat="1" applyFont="1" applyBorder="1" applyAlignment="1">
      <alignment vertical="top"/>
    </xf>
    <xf numFmtId="4" fontId="4" fillId="0" borderId="0" xfId="0" applyNumberFormat="1" applyFont="1" applyAlignment="1">
      <alignment vertical="top"/>
    </xf>
    <xf numFmtId="0" fontId="4" fillId="0" borderId="0" xfId="0" applyFont="1" applyAlignment="1">
      <alignment vertical="top"/>
    </xf>
    <xf numFmtId="164" fontId="4" fillId="0" borderId="1" xfId="0" applyNumberFormat="1" applyFont="1" applyBorder="1" applyAlignment="1">
      <alignment vertical="top" wrapText="1"/>
    </xf>
    <xf numFmtId="164" fontId="4" fillId="0" borderId="0" xfId="0" applyNumberFormat="1" applyFont="1" applyAlignment="1">
      <alignment vertical="top"/>
    </xf>
    <xf numFmtId="0" fontId="4" fillId="0" borderId="4" xfId="0" applyFont="1" applyBorder="1" applyAlignment="1">
      <alignment vertical="top" wrapText="1"/>
    </xf>
    <xf numFmtId="164" fontId="4" fillId="0" borderId="0" xfId="0" applyNumberFormat="1" applyFont="1" applyAlignment="1">
      <alignment vertical="center"/>
    </xf>
    <xf numFmtId="0" fontId="4" fillId="3" borderId="10" xfId="0" applyFont="1" applyFill="1" applyBorder="1" applyAlignment="1">
      <alignment vertical="top" wrapText="1"/>
    </xf>
    <xf numFmtId="164" fontId="4" fillId="3" borderId="1" xfId="0" applyNumberFormat="1" applyFont="1" applyFill="1" applyBorder="1" applyAlignment="1">
      <alignment vertical="top" wrapText="1"/>
    </xf>
    <xf numFmtId="4" fontId="4" fillId="3" borderId="0" xfId="0" applyNumberFormat="1" applyFont="1" applyFill="1" applyBorder="1" applyAlignment="1">
      <alignment vertical="top"/>
    </xf>
    <xf numFmtId="4" fontId="4" fillId="3" borderId="0" xfId="0" applyNumberFormat="1" applyFont="1" applyFill="1" applyAlignment="1">
      <alignment vertical="top"/>
    </xf>
    <xf numFmtId="0" fontId="4" fillId="3" borderId="0" xfId="0" applyFont="1" applyFill="1" applyAlignment="1">
      <alignment vertical="top"/>
    </xf>
    <xf numFmtId="0" fontId="4" fillId="3" borderId="4" xfId="0" applyFont="1" applyFill="1" applyBorder="1" applyAlignment="1">
      <alignment vertical="top" wrapText="1"/>
    </xf>
    <xf numFmtId="4" fontId="4" fillId="3" borderId="0" xfId="0" applyNumberFormat="1" applyFont="1" applyFill="1" applyBorder="1"/>
    <xf numFmtId="4" fontId="4" fillId="3" borderId="0" xfId="0" applyNumberFormat="1" applyFont="1" applyFill="1"/>
    <xf numFmtId="0" fontId="4" fillId="3" borderId="0" xfId="0" applyFont="1" applyFill="1"/>
    <xf numFmtId="4" fontId="4" fillId="4" borderId="0" xfId="0" applyNumberFormat="1" applyFont="1" applyFill="1" applyBorder="1"/>
    <xf numFmtId="0" fontId="7" fillId="4" borderId="0" xfId="0" applyFont="1" applyFill="1" applyAlignment="1">
      <alignment vertical="top"/>
    </xf>
    <xf numFmtId="0" fontId="7" fillId="4" borderId="0" xfId="0" applyFont="1" applyFill="1"/>
    <xf numFmtId="0" fontId="4" fillId="0" borderId="0" xfId="0" applyFont="1" applyBorder="1"/>
    <xf numFmtId="164" fontId="4" fillId="0" borderId="0" xfId="0" applyNumberFormat="1" applyFont="1" applyBorder="1" applyAlignment="1">
      <alignment vertical="center"/>
    </xf>
    <xf numFmtId="4" fontId="4" fillId="4" borderId="0" xfId="0" applyNumberFormat="1" applyFont="1" applyFill="1" applyBorder="1" applyAlignment="1">
      <alignment vertical="top"/>
    </xf>
    <xf numFmtId="4" fontId="4" fillId="4" borderId="0" xfId="0" applyNumberFormat="1" applyFont="1" applyFill="1" applyAlignment="1">
      <alignment vertical="top"/>
    </xf>
    <xf numFmtId="0" fontId="4" fillId="4" borderId="0" xfId="0" applyFont="1" applyFill="1" applyAlignment="1">
      <alignment vertical="top"/>
    </xf>
    <xf numFmtId="4" fontId="4" fillId="4" borderId="0" xfId="0" applyNumberFormat="1" applyFont="1" applyFill="1"/>
    <xf numFmtId="0" fontId="4" fillId="4" borderId="0" xfId="0" applyFont="1" applyFill="1"/>
    <xf numFmtId="0" fontId="4" fillId="0" borderId="10" xfId="0" applyFont="1" applyBorder="1" applyAlignment="1">
      <alignment vertical="top" wrapText="1"/>
    </xf>
    <xf numFmtId="164" fontId="4" fillId="0" borderId="6" xfId="0" applyNumberFormat="1" applyFont="1" applyBorder="1" applyAlignment="1">
      <alignment horizontal="right" vertical="top" wrapText="1"/>
    </xf>
    <xf numFmtId="0" fontId="7" fillId="4" borderId="10" xfId="0" applyFont="1" applyFill="1" applyBorder="1" applyAlignment="1">
      <alignment vertical="top" wrapText="1"/>
    </xf>
    <xf numFmtId="164" fontId="7" fillId="4" borderId="1" xfId="0" applyNumberFormat="1" applyFont="1" applyFill="1" applyBorder="1" applyAlignment="1">
      <alignment vertical="top" wrapText="1"/>
    </xf>
    <xf numFmtId="4" fontId="4" fillId="4" borderId="0" xfId="0" applyNumberFormat="1" applyFont="1" applyFill="1" applyBorder="1" applyAlignment="1"/>
    <xf numFmtId="4" fontId="7" fillId="4" borderId="0" xfId="0" applyNumberFormat="1" applyFont="1" applyFill="1" applyAlignment="1"/>
    <xf numFmtId="0" fontId="7" fillId="4" borderId="4" xfId="0" applyFont="1" applyFill="1" applyBorder="1" applyAlignment="1">
      <alignment vertical="top" wrapText="1"/>
    </xf>
    <xf numFmtId="4" fontId="4" fillId="4" borderId="0" xfId="0" applyNumberFormat="1" applyFont="1" applyFill="1" applyAlignment="1"/>
    <xf numFmtId="0" fontId="4" fillId="4" borderId="10" xfId="0" applyFont="1" applyFill="1" applyBorder="1" applyAlignment="1">
      <alignment vertical="top" wrapText="1"/>
    </xf>
    <xf numFmtId="164" fontId="4" fillId="4" borderId="1" xfId="0" applyNumberFormat="1" applyFont="1" applyFill="1" applyBorder="1" applyAlignment="1">
      <alignment vertical="top" wrapText="1"/>
    </xf>
    <xf numFmtId="0" fontId="4" fillId="4" borderId="4" xfId="0" applyFont="1" applyFill="1" applyBorder="1" applyAlignment="1">
      <alignment vertical="top" wrapText="1"/>
    </xf>
    <xf numFmtId="4" fontId="4" fillId="2" borderId="0" xfId="0" applyNumberFormat="1" applyFont="1" applyFill="1"/>
    <xf numFmtId="0" fontId="4" fillId="0" borderId="8" xfId="0" applyFont="1" applyBorder="1" applyAlignment="1">
      <alignment horizontal="center" vertical="top" wrapText="1"/>
    </xf>
    <xf numFmtId="164" fontId="4" fillId="5" borderId="1" xfId="0" applyNumberFormat="1" applyFont="1" applyFill="1" applyBorder="1" applyAlignment="1">
      <alignment horizontal="right" vertical="top" wrapText="1"/>
    </xf>
    <xf numFmtId="164" fontId="4" fillId="0" borderId="1" xfId="0" applyNumberFormat="1" applyFont="1" applyBorder="1" applyAlignment="1">
      <alignment horizontal="right" vertical="top" wrapText="1"/>
    </xf>
    <xf numFmtId="0" fontId="4" fillId="5" borderId="10" xfId="0" applyFont="1" applyFill="1" applyBorder="1" applyAlignment="1">
      <alignment vertical="top" wrapText="1"/>
    </xf>
    <xf numFmtId="164" fontId="4" fillId="5" borderId="6" xfId="0" applyNumberFormat="1" applyFont="1" applyFill="1" applyBorder="1" applyAlignment="1">
      <alignment horizontal="right" vertical="top" wrapText="1"/>
    </xf>
    <xf numFmtId="4" fontId="4" fillId="5" borderId="0" xfId="0" applyNumberFormat="1" applyFont="1" applyFill="1" applyBorder="1" applyAlignment="1">
      <alignment vertical="top"/>
    </xf>
    <xf numFmtId="4" fontId="4" fillId="5" borderId="0" xfId="0" applyNumberFormat="1" applyFont="1" applyFill="1" applyAlignment="1">
      <alignment vertical="top"/>
    </xf>
    <xf numFmtId="0" fontId="4" fillId="5" borderId="0" xfId="0" applyFont="1" applyFill="1" applyAlignment="1">
      <alignment vertical="top"/>
    </xf>
    <xf numFmtId="0" fontId="4" fillId="5" borderId="4" xfId="0" applyFont="1" applyFill="1" applyBorder="1" applyAlignment="1">
      <alignment vertical="top" wrapText="1"/>
    </xf>
    <xf numFmtId="4" fontId="4" fillId="5" borderId="0" xfId="0" applyNumberFormat="1" applyFont="1" applyFill="1" applyBorder="1"/>
    <xf numFmtId="4" fontId="4" fillId="5" borderId="0" xfId="0" applyNumberFormat="1" applyFont="1" applyFill="1"/>
    <xf numFmtId="0" fontId="4" fillId="5" borderId="0" xfId="0" applyFont="1" applyFill="1"/>
    <xf numFmtId="4" fontId="4" fillId="0" borderId="0" xfId="0" applyNumberFormat="1" applyFont="1" applyFill="1"/>
    <xf numFmtId="4" fontId="7" fillId="4" borderId="0" xfId="0" applyNumberFormat="1" applyFont="1" applyFill="1" applyBorder="1" applyAlignment="1">
      <alignment vertical="top"/>
    </xf>
    <xf numFmtId="4" fontId="7" fillId="4" borderId="0" xfId="0" applyNumberFormat="1" applyFont="1" applyFill="1" applyAlignment="1">
      <alignment vertical="top"/>
    </xf>
    <xf numFmtId="4" fontId="7" fillId="4" borderId="0" xfId="0" applyNumberFormat="1" applyFont="1" applyFill="1" applyBorder="1"/>
    <xf numFmtId="4" fontId="7" fillId="4" borderId="0" xfId="0" applyNumberFormat="1" applyFont="1" applyFill="1"/>
    <xf numFmtId="164" fontId="4" fillId="5" borderId="1" xfId="0" applyNumberFormat="1" applyFont="1" applyFill="1" applyBorder="1" applyAlignment="1">
      <alignment vertical="top" wrapText="1"/>
    </xf>
    <xf numFmtId="0" fontId="7" fillId="3" borderId="10" xfId="0" applyFont="1" applyFill="1" applyBorder="1" applyAlignment="1">
      <alignment vertical="top" wrapText="1"/>
    </xf>
    <xf numFmtId="164" fontId="7" fillId="3" borderId="1" xfId="0" applyNumberFormat="1" applyFont="1" applyFill="1" applyBorder="1" applyAlignment="1">
      <alignment vertical="top" wrapText="1"/>
    </xf>
    <xf numFmtId="4" fontId="7" fillId="3" borderId="0" xfId="0" applyNumberFormat="1" applyFont="1" applyFill="1" applyBorder="1" applyAlignment="1">
      <alignment vertical="top"/>
    </xf>
    <xf numFmtId="4" fontId="7" fillId="3" borderId="0" xfId="0" applyNumberFormat="1" applyFont="1" applyFill="1" applyAlignment="1">
      <alignment vertical="top"/>
    </xf>
    <xf numFmtId="0" fontId="7" fillId="3" borderId="0" xfId="0" applyFont="1" applyFill="1" applyAlignment="1">
      <alignment vertical="top"/>
    </xf>
    <xf numFmtId="0" fontId="7" fillId="3" borderId="4" xfId="0" applyFont="1" applyFill="1" applyBorder="1" applyAlignment="1">
      <alignment vertical="top" wrapText="1"/>
    </xf>
    <xf numFmtId="4" fontId="7" fillId="3" borderId="0" xfId="0" applyNumberFormat="1" applyFont="1" applyFill="1" applyBorder="1" applyAlignment="1">
      <alignment vertical="center"/>
    </xf>
    <xf numFmtId="0" fontId="7" fillId="3" borderId="0" xfId="0" applyFont="1" applyFill="1"/>
    <xf numFmtId="4" fontId="7" fillId="3" borderId="0" xfId="0" applyNumberFormat="1" applyFont="1" applyFill="1" applyBorder="1"/>
    <xf numFmtId="4" fontId="7" fillId="3" borderId="0" xfId="0" applyNumberFormat="1" applyFont="1" applyFill="1"/>
    <xf numFmtId="49" fontId="4" fillId="0" borderId="8" xfId="0" applyNumberFormat="1" applyFont="1" applyBorder="1" applyAlignment="1">
      <alignment vertical="top"/>
    </xf>
    <xf numFmtId="14" fontId="4" fillId="0" borderId="8" xfId="0" applyNumberFormat="1" applyFont="1" applyBorder="1" applyAlignment="1">
      <alignment horizontal="center" vertical="top"/>
    </xf>
    <xf numFmtId="164" fontId="4" fillId="4" borderId="1" xfId="0" applyNumberFormat="1" applyFont="1" applyFill="1" applyBorder="1" applyAlignment="1">
      <alignment horizontal="right" vertical="top" wrapText="1"/>
    </xf>
    <xf numFmtId="164" fontId="7" fillId="3" borderId="6" xfId="0" applyNumberFormat="1" applyFont="1" applyFill="1" applyBorder="1" applyAlignment="1">
      <alignment horizontal="right" vertical="top" wrapText="1"/>
    </xf>
    <xf numFmtId="4" fontId="4" fillId="3" borderId="0" xfId="0" applyNumberFormat="1" applyFont="1" applyFill="1" applyBorder="1" applyAlignment="1">
      <alignment horizontal="right" vertical="top"/>
    </xf>
    <xf numFmtId="0" fontId="7" fillId="4" borderId="11" xfId="0" applyFont="1" applyFill="1" applyBorder="1" applyAlignment="1">
      <alignment horizontal="center" vertical="top" wrapText="1"/>
    </xf>
    <xf numFmtId="0" fontId="7" fillId="4" borderId="9" xfId="0" applyFont="1" applyFill="1" applyBorder="1" applyAlignment="1">
      <alignment horizontal="center" vertical="top"/>
    </xf>
    <xf numFmtId="0" fontId="7" fillId="4" borderId="5" xfId="0" applyFont="1" applyFill="1" applyBorder="1" applyAlignment="1">
      <alignment horizontal="center" vertical="top"/>
    </xf>
    <xf numFmtId="49" fontId="7" fillId="4" borderId="6" xfId="0" applyNumberFormat="1" applyFont="1" applyFill="1" applyBorder="1" applyAlignment="1">
      <alignment horizontal="center" vertical="top"/>
    </xf>
    <xf numFmtId="49" fontId="7" fillId="4" borderId="8" xfId="0" applyNumberFormat="1" applyFont="1" applyFill="1" applyBorder="1" applyAlignment="1">
      <alignment horizontal="center" vertical="top"/>
    </xf>
    <xf numFmtId="49" fontId="7" fillId="4" borderId="7" xfId="0" applyNumberFormat="1" applyFont="1" applyFill="1" applyBorder="1" applyAlignment="1">
      <alignment horizontal="center" vertical="top"/>
    </xf>
    <xf numFmtId="0" fontId="7" fillId="4" borderId="6" xfId="0" applyFont="1" applyFill="1" applyBorder="1" applyAlignment="1">
      <alignment horizontal="center" vertical="top" wrapText="1"/>
    </xf>
    <xf numFmtId="0" fontId="7" fillId="4" borderId="8" xfId="0" applyFont="1" applyFill="1" applyBorder="1" applyAlignment="1">
      <alignment horizontal="center" vertical="top" wrapText="1"/>
    </xf>
    <xf numFmtId="0" fontId="7" fillId="4" borderId="7" xfId="0" applyFont="1" applyFill="1" applyBorder="1" applyAlignment="1">
      <alignment horizontal="center" vertical="top" wrapText="1"/>
    </xf>
    <xf numFmtId="0" fontId="4" fillId="0" borderId="6" xfId="0" applyFont="1" applyBorder="1" applyAlignment="1">
      <alignment horizontal="center" vertical="top" wrapText="1"/>
    </xf>
    <xf numFmtId="0" fontId="4" fillId="0" borderId="8" xfId="0" applyFont="1" applyBorder="1" applyAlignment="1">
      <alignment horizontal="center" vertical="top" wrapText="1"/>
    </xf>
    <xf numFmtId="0" fontId="4" fillId="0" borderId="7" xfId="0" applyFont="1" applyBorder="1" applyAlignment="1">
      <alignment horizontal="center" vertical="top" wrapText="1"/>
    </xf>
    <xf numFmtId="14" fontId="8" fillId="0" borderId="6" xfId="0" applyNumberFormat="1" applyFont="1" applyBorder="1" applyAlignment="1">
      <alignment horizontal="center" vertical="top"/>
    </xf>
    <xf numFmtId="14" fontId="8" fillId="0" borderId="8" xfId="0" applyNumberFormat="1" applyFont="1" applyBorder="1" applyAlignment="1">
      <alignment horizontal="center" vertical="top"/>
    </xf>
    <xf numFmtId="14" fontId="8" fillId="0" borderId="7" xfId="0" applyNumberFormat="1" applyFont="1" applyBorder="1" applyAlignment="1">
      <alignment horizontal="center" vertical="top"/>
    </xf>
    <xf numFmtId="0" fontId="4" fillId="5" borderId="11" xfId="0" applyFont="1" applyFill="1" applyBorder="1" applyAlignment="1">
      <alignment horizontal="center" vertical="top" wrapText="1"/>
    </xf>
    <xf numFmtId="0" fontId="4" fillId="5" borderId="9" xfId="0" applyFont="1" applyFill="1" applyBorder="1" applyAlignment="1">
      <alignment horizontal="center" vertical="top"/>
    </xf>
    <xf numFmtId="0" fontId="4" fillId="5" borderId="5" xfId="0" applyFont="1" applyFill="1" applyBorder="1" applyAlignment="1">
      <alignment horizontal="center" vertical="top"/>
    </xf>
    <xf numFmtId="0" fontId="4" fillId="0" borderId="11" xfId="0" applyFont="1" applyBorder="1" applyAlignment="1">
      <alignment horizontal="center" vertical="top" wrapText="1"/>
    </xf>
    <xf numFmtId="0" fontId="4" fillId="0" borderId="9" xfId="0" applyFont="1" applyBorder="1" applyAlignment="1">
      <alignment horizontal="center" vertical="top"/>
    </xf>
    <xf numFmtId="0" fontId="4" fillId="0" borderId="5" xfId="0" applyFont="1" applyBorder="1" applyAlignment="1">
      <alignment horizontal="center" vertical="top"/>
    </xf>
    <xf numFmtId="49" fontId="4" fillId="5" borderId="6" xfId="0" applyNumberFormat="1" applyFont="1" applyFill="1" applyBorder="1" applyAlignment="1">
      <alignment horizontal="center" vertical="top"/>
    </xf>
    <xf numFmtId="49" fontId="4" fillId="5" borderId="8" xfId="0" applyNumberFormat="1" applyFont="1" applyFill="1" applyBorder="1" applyAlignment="1">
      <alignment horizontal="center" vertical="top"/>
    </xf>
    <xf numFmtId="49" fontId="4" fillId="5" borderId="7" xfId="0" applyNumberFormat="1" applyFont="1" applyFill="1" applyBorder="1" applyAlignment="1">
      <alignment horizontal="center" vertical="top"/>
    </xf>
    <xf numFmtId="0" fontId="4" fillId="5" borderId="6" xfId="0" applyFont="1" applyFill="1" applyBorder="1" applyAlignment="1">
      <alignment horizontal="center" vertical="top" wrapText="1"/>
    </xf>
    <xf numFmtId="0" fontId="4" fillId="5" borderId="8" xfId="0" applyFont="1" applyFill="1" applyBorder="1" applyAlignment="1">
      <alignment horizontal="center" vertical="top" wrapText="1"/>
    </xf>
    <xf numFmtId="0" fontId="4" fillId="5" borderId="7" xfId="0" applyFont="1" applyFill="1" applyBorder="1" applyAlignment="1">
      <alignment horizontal="center" vertical="top" wrapText="1"/>
    </xf>
    <xf numFmtId="14" fontId="8" fillId="5" borderId="6" xfId="0" applyNumberFormat="1" applyFont="1" applyFill="1" applyBorder="1" applyAlignment="1">
      <alignment horizontal="center" vertical="top"/>
    </xf>
    <xf numFmtId="14" fontId="8" fillId="5" borderId="8" xfId="0" applyNumberFormat="1" applyFont="1" applyFill="1" applyBorder="1" applyAlignment="1">
      <alignment horizontal="center" vertical="top"/>
    </xf>
    <xf numFmtId="14" fontId="8" fillId="5" borderId="7" xfId="0" applyNumberFormat="1" applyFont="1" applyFill="1" applyBorder="1" applyAlignment="1">
      <alignment horizontal="center" vertical="top"/>
    </xf>
    <xf numFmtId="49" fontId="4" fillId="0" borderId="6" xfId="0" applyNumberFormat="1" applyFont="1" applyBorder="1" applyAlignment="1">
      <alignment horizontal="center" vertical="top"/>
    </xf>
    <xf numFmtId="49" fontId="4" fillId="0" borderId="8" xfId="0" applyNumberFormat="1" applyFont="1" applyBorder="1" applyAlignment="1">
      <alignment horizontal="center" vertical="top"/>
    </xf>
    <xf numFmtId="49" fontId="4" fillId="0" borderId="7" xfId="0" applyNumberFormat="1" applyFont="1" applyBorder="1" applyAlignment="1">
      <alignment horizontal="center" vertical="top"/>
    </xf>
    <xf numFmtId="0" fontId="12" fillId="0" borderId="6" xfId="0" applyFont="1" applyBorder="1" applyAlignment="1">
      <alignment horizontal="center" vertical="top" wrapText="1"/>
    </xf>
    <xf numFmtId="0" fontId="12" fillId="0" borderId="8" xfId="0" applyFont="1" applyBorder="1" applyAlignment="1">
      <alignment horizontal="center" vertical="top" wrapText="1"/>
    </xf>
    <xf numFmtId="0" fontId="12" fillId="0" borderId="7" xfId="0" applyFont="1" applyBorder="1" applyAlignment="1">
      <alignment horizontal="center" vertical="top" wrapText="1"/>
    </xf>
    <xf numFmtId="0" fontId="12" fillId="5" borderId="6" xfId="0" applyFont="1" applyFill="1" applyBorder="1" applyAlignment="1">
      <alignment horizontal="center" vertical="top" wrapText="1"/>
    </xf>
    <xf numFmtId="0" fontId="12" fillId="5" borderId="8" xfId="0" applyFont="1" applyFill="1" applyBorder="1" applyAlignment="1">
      <alignment horizontal="center" vertical="top" wrapText="1"/>
    </xf>
    <xf numFmtId="0" fontId="12" fillId="5" borderId="7" xfId="0" applyFont="1" applyFill="1" applyBorder="1" applyAlignment="1">
      <alignment horizontal="center" vertical="top" wrapText="1"/>
    </xf>
    <xf numFmtId="0" fontId="5" fillId="0" borderId="0" xfId="0" applyFont="1" applyAlignment="1">
      <alignment horizontal="left"/>
    </xf>
    <xf numFmtId="0" fontId="8" fillId="0" borderId="6" xfId="0" applyFont="1" applyBorder="1" applyAlignment="1">
      <alignment horizontal="center" vertical="top" wrapText="1"/>
    </xf>
    <xf numFmtId="0" fontId="8" fillId="0" borderId="8" xfId="0" applyFont="1" applyBorder="1" applyAlignment="1">
      <alignment horizontal="center" vertical="top" wrapText="1"/>
    </xf>
    <xf numFmtId="0" fontId="8" fillId="5" borderId="6" xfId="0" applyFont="1" applyFill="1" applyBorder="1" applyAlignment="1">
      <alignment horizontal="center" vertical="top" wrapText="1"/>
    </xf>
    <xf numFmtId="0" fontId="8" fillId="5" borderId="8" xfId="0" applyFont="1" applyFill="1" applyBorder="1" applyAlignment="1">
      <alignment horizontal="center" vertical="top" wrapText="1"/>
    </xf>
    <xf numFmtId="0" fontId="8" fillId="5" borderId="7"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8" xfId="0" applyFont="1" applyFill="1" applyBorder="1" applyAlignment="1">
      <alignment horizontal="center" vertical="top" wrapText="1"/>
    </xf>
    <xf numFmtId="0" fontId="4" fillId="0" borderId="7" xfId="0" applyFont="1" applyFill="1" applyBorder="1" applyAlignment="1">
      <alignment horizontal="center" vertical="top" wrapText="1"/>
    </xf>
    <xf numFmtId="0" fontId="8" fillId="0" borderId="7" xfId="0" applyFont="1" applyBorder="1" applyAlignment="1">
      <alignment horizontal="center" vertical="top" wrapText="1"/>
    </xf>
    <xf numFmtId="0" fontId="7" fillId="4" borderId="11" xfId="0" applyFont="1" applyFill="1" applyBorder="1" applyAlignment="1">
      <alignment horizontal="center" vertical="top"/>
    </xf>
    <xf numFmtId="49" fontId="4" fillId="4" borderId="6" xfId="0" applyNumberFormat="1" applyFont="1" applyFill="1" applyBorder="1" applyAlignment="1">
      <alignment horizontal="center" vertical="top"/>
    </xf>
    <xf numFmtId="49" fontId="4" fillId="4" borderId="8" xfId="0" applyNumberFormat="1" applyFont="1" applyFill="1" applyBorder="1" applyAlignment="1">
      <alignment horizontal="center" vertical="top"/>
    </xf>
    <xf numFmtId="49" fontId="4" fillId="4" borderId="7" xfId="0" applyNumberFormat="1" applyFont="1" applyFill="1" applyBorder="1" applyAlignment="1">
      <alignment horizontal="center" vertical="top"/>
    </xf>
    <xf numFmtId="0" fontId="4" fillId="4" borderId="6" xfId="0" applyFont="1" applyFill="1" applyBorder="1" applyAlignment="1">
      <alignment horizontal="center" vertical="top" wrapText="1"/>
    </xf>
    <xf numFmtId="0" fontId="4" fillId="4" borderId="8" xfId="0" applyFont="1" applyFill="1" applyBorder="1" applyAlignment="1">
      <alignment horizontal="center" vertical="top" wrapText="1"/>
    </xf>
    <xf numFmtId="0" fontId="4" fillId="4" borderId="7" xfId="0" applyFont="1" applyFill="1" applyBorder="1" applyAlignment="1">
      <alignment horizontal="center" vertical="top" wrapText="1"/>
    </xf>
    <xf numFmtId="0" fontId="4" fillId="0" borderId="1" xfId="0" applyFont="1" applyBorder="1" applyAlignment="1">
      <alignment horizontal="center" vertical="top" wrapText="1"/>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6" xfId="0" applyFont="1" applyBorder="1" applyAlignment="1">
      <alignment horizontal="center" vertical="top"/>
    </xf>
    <xf numFmtId="0" fontId="4" fillId="0" borderId="8" xfId="0" applyFont="1" applyBorder="1" applyAlignment="1">
      <alignment horizontal="center" vertical="top"/>
    </xf>
    <xf numFmtId="0" fontId="4" fillId="0" borderId="7" xfId="0" applyFont="1" applyBorder="1" applyAlignment="1">
      <alignment horizontal="center" vertical="top"/>
    </xf>
    <xf numFmtId="0" fontId="4" fillId="0" borderId="6" xfId="0" applyFont="1" applyFill="1" applyBorder="1" applyAlignment="1">
      <alignment horizontal="center" vertical="top"/>
    </xf>
    <xf numFmtId="0" fontId="4" fillId="0" borderId="9" xfId="0" applyFont="1" applyFill="1" applyBorder="1" applyAlignment="1">
      <alignment horizontal="center" vertical="top"/>
    </xf>
    <xf numFmtId="0" fontId="4" fillId="0" borderId="5" xfId="0" applyFont="1" applyFill="1" applyBorder="1" applyAlignment="1">
      <alignment horizontal="center" vertical="top"/>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4" fillId="4" borderId="11" xfId="0" applyFont="1" applyFill="1" applyBorder="1" applyAlignment="1">
      <alignment horizontal="center" vertical="top"/>
    </xf>
    <xf numFmtId="0" fontId="4" fillId="4" borderId="9" xfId="0" applyFont="1" applyFill="1" applyBorder="1" applyAlignment="1">
      <alignment horizontal="center" vertical="top"/>
    </xf>
    <xf numFmtId="0" fontId="4" fillId="4" borderId="5" xfId="0" applyFont="1" applyFill="1" applyBorder="1" applyAlignment="1">
      <alignment horizontal="center" vertical="top"/>
    </xf>
    <xf numFmtId="49" fontId="4" fillId="3" borderId="6" xfId="0" applyNumberFormat="1" applyFont="1" applyFill="1" applyBorder="1" applyAlignment="1">
      <alignment horizontal="center" vertical="top"/>
    </xf>
    <xf numFmtId="49" fontId="4" fillId="3" borderId="8" xfId="0" applyNumberFormat="1" applyFont="1" applyFill="1" applyBorder="1" applyAlignment="1">
      <alignment horizontal="center" vertical="top"/>
    </xf>
    <xf numFmtId="49" fontId="4" fillId="3" borderId="7" xfId="0" applyNumberFormat="1" applyFont="1" applyFill="1" applyBorder="1" applyAlignment="1">
      <alignment horizontal="center" vertical="top"/>
    </xf>
    <xf numFmtId="0" fontId="7" fillId="3" borderId="6"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7" xfId="0" applyFont="1" applyFill="1" applyBorder="1" applyAlignment="1">
      <alignment horizontal="center" vertical="top" wrapText="1"/>
    </xf>
    <xf numFmtId="0" fontId="4" fillId="3" borderId="6"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7" xfId="0" applyFont="1" applyFill="1" applyBorder="1" applyAlignment="1">
      <alignment horizontal="center" vertical="top" wrapText="1"/>
    </xf>
    <xf numFmtId="0" fontId="4" fillId="3" borderId="11" xfId="0" applyFont="1" applyFill="1" applyBorder="1" applyAlignment="1">
      <alignment horizontal="center" vertical="top"/>
    </xf>
    <xf numFmtId="0" fontId="4" fillId="3" borderId="9" xfId="0" applyFont="1" applyFill="1" applyBorder="1" applyAlignment="1">
      <alignment horizontal="center" vertical="top"/>
    </xf>
    <xf numFmtId="0" fontId="4" fillId="3" borderId="5" xfId="0" applyFont="1" applyFill="1" applyBorder="1" applyAlignment="1">
      <alignment horizontal="center" vertical="top"/>
    </xf>
    <xf numFmtId="0" fontId="5" fillId="0" borderId="6" xfId="0" applyFont="1" applyFill="1" applyBorder="1" applyAlignment="1">
      <alignment horizontal="center" vertical="top" wrapText="1"/>
    </xf>
    <xf numFmtId="0" fontId="5" fillId="0" borderId="8" xfId="0" applyFont="1" applyFill="1" applyBorder="1" applyAlignment="1">
      <alignment horizontal="center" vertical="top" wrapText="1"/>
    </xf>
    <xf numFmtId="0" fontId="5" fillId="0" borderId="7" xfId="0" applyFont="1" applyFill="1" applyBorder="1" applyAlignment="1">
      <alignment horizontal="center" vertical="top" wrapText="1"/>
    </xf>
    <xf numFmtId="49" fontId="7" fillId="3" borderId="6" xfId="0" applyNumberFormat="1" applyFont="1" applyFill="1" applyBorder="1" applyAlignment="1">
      <alignment horizontal="center" vertical="top"/>
    </xf>
    <xf numFmtId="49" fontId="7" fillId="3" borderId="8" xfId="0" applyNumberFormat="1" applyFont="1" applyFill="1" applyBorder="1" applyAlignment="1">
      <alignment horizontal="center" vertical="top"/>
    </xf>
    <xf numFmtId="49" fontId="7" fillId="3" borderId="7" xfId="0" applyNumberFormat="1" applyFont="1" applyFill="1" applyBorder="1" applyAlignment="1">
      <alignment horizontal="center" vertical="top"/>
    </xf>
    <xf numFmtId="0" fontId="13" fillId="3" borderId="6" xfId="0" applyFont="1" applyFill="1" applyBorder="1" applyAlignment="1">
      <alignment horizontal="center" vertical="top" wrapText="1"/>
    </xf>
    <xf numFmtId="0" fontId="13" fillId="3" borderId="8" xfId="0" applyFont="1" applyFill="1" applyBorder="1" applyAlignment="1">
      <alignment horizontal="center" vertical="top" wrapText="1"/>
    </xf>
    <xf numFmtId="0" fontId="13" fillId="3" borderId="7" xfId="0" applyFont="1" applyFill="1" applyBorder="1" applyAlignment="1">
      <alignment horizontal="center" vertical="top" wrapText="1"/>
    </xf>
    <xf numFmtId="14" fontId="4" fillId="0" borderId="6" xfId="0" applyNumberFormat="1" applyFont="1" applyBorder="1" applyAlignment="1">
      <alignment horizontal="center" vertical="top"/>
    </xf>
    <xf numFmtId="14" fontId="4" fillId="0" borderId="8" xfId="0" applyNumberFormat="1" applyFont="1" applyBorder="1" applyAlignment="1">
      <alignment horizontal="center" vertical="top"/>
    </xf>
    <xf numFmtId="0" fontId="4" fillId="0" borderId="11" xfId="0" applyFont="1" applyFill="1" applyBorder="1" applyAlignment="1">
      <alignment horizontal="center" vertical="top" wrapText="1"/>
    </xf>
    <xf numFmtId="14" fontId="4" fillId="0" borderId="7" xfId="0" applyNumberFormat="1" applyFont="1" applyBorder="1" applyAlignment="1">
      <alignment horizontal="center" vertical="top"/>
    </xf>
    <xf numFmtId="0" fontId="12" fillId="0" borderId="6" xfId="0" applyFont="1" applyBorder="1" applyAlignment="1">
      <alignment horizontal="left" vertical="top" wrapText="1"/>
    </xf>
    <xf numFmtId="0" fontId="12" fillId="0" borderId="8" xfId="0" applyFont="1" applyBorder="1" applyAlignment="1">
      <alignment horizontal="left" vertical="top" wrapText="1"/>
    </xf>
    <xf numFmtId="0" fontId="12" fillId="0" borderId="7" xfId="0" applyFont="1" applyBorder="1" applyAlignment="1">
      <alignment horizontal="left" vertical="top" wrapText="1"/>
    </xf>
    <xf numFmtId="0" fontId="11" fillId="3" borderId="6" xfId="0" applyFont="1" applyFill="1" applyBorder="1" applyAlignment="1">
      <alignment horizontal="center" vertical="top" wrapText="1"/>
    </xf>
    <xf numFmtId="0" fontId="11" fillId="3" borderId="8" xfId="0" applyFont="1" applyFill="1" applyBorder="1" applyAlignment="1">
      <alignment horizontal="center" vertical="top" wrapText="1"/>
    </xf>
    <xf numFmtId="0" fontId="11" fillId="3" borderId="7" xfId="0" applyFont="1" applyFill="1" applyBorder="1" applyAlignment="1">
      <alignment horizontal="center" vertical="top" wrapText="1"/>
    </xf>
    <xf numFmtId="0" fontId="7" fillId="3" borderId="11" xfId="0" applyFont="1" applyFill="1" applyBorder="1" applyAlignment="1">
      <alignment horizontal="center" vertical="top" wrapText="1"/>
    </xf>
    <xf numFmtId="0" fontId="7" fillId="3" borderId="9" xfId="0" applyFont="1" applyFill="1" applyBorder="1" applyAlignment="1">
      <alignment horizontal="center" vertical="top"/>
    </xf>
    <xf numFmtId="0" fontId="7" fillId="3" borderId="5" xfId="0" applyFont="1" applyFill="1" applyBorder="1" applyAlignment="1">
      <alignment horizontal="center" vertical="top"/>
    </xf>
    <xf numFmtId="14" fontId="4" fillId="4" borderId="6" xfId="0" applyNumberFormat="1" applyFont="1" applyFill="1" applyBorder="1" applyAlignment="1">
      <alignment horizontal="center" vertical="top"/>
    </xf>
    <xf numFmtId="14" fontId="4" fillId="4" borderId="8" xfId="0" applyNumberFormat="1" applyFont="1" applyFill="1" applyBorder="1" applyAlignment="1">
      <alignment horizontal="center" vertical="top"/>
    </xf>
    <xf numFmtId="14" fontId="4" fillId="4" borderId="7" xfId="0" applyNumberFormat="1" applyFont="1" applyFill="1" applyBorder="1" applyAlignment="1">
      <alignment horizontal="center" vertical="top"/>
    </xf>
    <xf numFmtId="0" fontId="4" fillId="4" borderId="11" xfId="0" applyFont="1" applyFill="1" applyBorder="1" applyAlignment="1">
      <alignment horizontal="center" vertical="top" wrapText="1"/>
    </xf>
    <xf numFmtId="0" fontId="5" fillId="5" borderId="6" xfId="0" applyFont="1" applyFill="1" applyBorder="1" applyAlignment="1">
      <alignment horizontal="center" vertical="top" wrapText="1"/>
    </xf>
    <xf numFmtId="0" fontId="5" fillId="5" borderId="8" xfId="0" applyFont="1" applyFill="1" applyBorder="1" applyAlignment="1">
      <alignment horizontal="center" vertical="top" wrapText="1"/>
    </xf>
    <xf numFmtId="0" fontId="5" fillId="5" borderId="7" xfId="0"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B1:M237"/>
  <sheetViews>
    <sheetView tabSelected="1" view="pageBreakPreview" topLeftCell="A40" zoomScale="71" zoomScaleNormal="60" zoomScaleSheetLayoutView="71" workbookViewId="0">
      <selection activeCell="I9" sqref="I9:I10"/>
    </sheetView>
  </sheetViews>
  <sheetFormatPr defaultColWidth="9.140625" defaultRowHeight="15.75"/>
  <cols>
    <col min="1" max="1" width="4" style="1" customWidth="1"/>
    <col min="2" max="2" width="9.140625" style="1"/>
    <col min="3" max="3" width="47.42578125" style="1" customWidth="1"/>
    <col min="4" max="4" width="25" style="1" customWidth="1"/>
    <col min="5" max="6" width="12.5703125" style="1" customWidth="1"/>
    <col min="7" max="7" width="28.140625" style="1" customWidth="1"/>
    <col min="8" max="8" width="14.42578125" style="1" customWidth="1"/>
    <col min="9" max="9" width="77.5703125" style="1" customWidth="1"/>
    <col min="10" max="10" width="19.42578125" style="2" customWidth="1"/>
    <col min="11" max="11" width="13.140625" style="3" customWidth="1"/>
    <col min="12" max="12" width="12.7109375" style="1" customWidth="1"/>
    <col min="13" max="16384" width="9.140625" style="1"/>
  </cols>
  <sheetData>
    <row r="1" spans="2:11" ht="15.75" customHeight="1">
      <c r="H1" s="118" t="s">
        <v>108</v>
      </c>
      <c r="I1" s="118"/>
    </row>
    <row r="2" spans="2:11" ht="15.75" customHeight="1">
      <c r="H2" s="118" t="s">
        <v>107</v>
      </c>
      <c r="I2" s="118"/>
    </row>
    <row r="3" spans="2:11" ht="15.75" customHeight="1">
      <c r="H3" s="118" t="s">
        <v>105</v>
      </c>
      <c r="I3" s="118"/>
    </row>
    <row r="4" spans="2:11" ht="15.75" customHeight="1">
      <c r="H4" s="118" t="s">
        <v>106</v>
      </c>
      <c r="I4" s="118"/>
    </row>
    <row r="5" spans="2:11" ht="15.75" customHeight="1">
      <c r="B5" s="4"/>
      <c r="C5" s="4"/>
      <c r="D5" s="4"/>
      <c r="E5" s="4"/>
      <c r="G5" s="4"/>
      <c r="H5" s="118" t="s">
        <v>158</v>
      </c>
      <c r="I5" s="118"/>
    </row>
    <row r="6" spans="2:11">
      <c r="B6" s="4"/>
      <c r="C6" s="4"/>
      <c r="D6" s="4"/>
      <c r="E6" s="4"/>
      <c r="F6" s="4"/>
      <c r="G6" s="4"/>
      <c r="H6" s="4"/>
      <c r="I6" s="4"/>
    </row>
    <row r="7" spans="2:11" ht="73.5" customHeight="1">
      <c r="B7" s="136" t="s">
        <v>117</v>
      </c>
      <c r="C7" s="137"/>
      <c r="D7" s="137"/>
      <c r="E7" s="137"/>
      <c r="F7" s="137"/>
      <c r="G7" s="137"/>
      <c r="H7" s="137"/>
      <c r="I7" s="137"/>
    </row>
    <row r="8" spans="2:11" ht="16.5" thickBot="1">
      <c r="H8" s="5"/>
    </row>
    <row r="9" spans="2:11" ht="75" customHeight="1">
      <c r="B9" s="135" t="s">
        <v>2</v>
      </c>
      <c r="C9" s="144" t="s">
        <v>14</v>
      </c>
      <c r="D9" s="135" t="s">
        <v>3</v>
      </c>
      <c r="E9" s="135" t="s">
        <v>0</v>
      </c>
      <c r="F9" s="135"/>
      <c r="G9" s="135" t="s">
        <v>4</v>
      </c>
      <c r="H9" s="135" t="s">
        <v>119</v>
      </c>
      <c r="I9" s="135" t="s">
        <v>1</v>
      </c>
    </row>
    <row r="10" spans="2:11" s="10" customFormat="1" ht="45" customHeight="1">
      <c r="B10" s="135"/>
      <c r="C10" s="145"/>
      <c r="D10" s="135"/>
      <c r="E10" s="6" t="s">
        <v>5</v>
      </c>
      <c r="F10" s="7" t="s">
        <v>6</v>
      </c>
      <c r="G10" s="88"/>
      <c r="H10" s="88"/>
      <c r="I10" s="88"/>
      <c r="J10" s="8"/>
      <c r="K10" s="9"/>
    </row>
    <row r="11" spans="2:11" s="10" customFormat="1">
      <c r="B11" s="138"/>
      <c r="C11" s="88" t="s">
        <v>110</v>
      </c>
      <c r="D11" s="103" t="s">
        <v>83</v>
      </c>
      <c r="E11" s="88" t="s">
        <v>118</v>
      </c>
      <c r="F11" s="91">
        <v>44926</v>
      </c>
      <c r="G11" s="7" t="s">
        <v>7</v>
      </c>
      <c r="H11" s="11">
        <f>H12+H13+H14</f>
        <v>444955.00000000012</v>
      </c>
      <c r="I11" s="141"/>
      <c r="J11" s="8">
        <f>J12+J13+J14</f>
        <v>444954.89999999997</v>
      </c>
      <c r="K11" s="12">
        <f>J11-H11</f>
        <v>-0.10000000015133992</v>
      </c>
    </row>
    <row r="12" spans="2:11">
      <c r="B12" s="139"/>
      <c r="C12" s="89"/>
      <c r="D12" s="104"/>
      <c r="E12" s="89"/>
      <c r="F12" s="92"/>
      <c r="G12" s="13" t="s">
        <v>8</v>
      </c>
      <c r="H12" s="11">
        <f>H17+H140+H180+H165</f>
        <v>22570.300000000003</v>
      </c>
      <c r="I12" s="142"/>
      <c r="J12" s="28">
        <v>22570.3</v>
      </c>
      <c r="K12" s="14">
        <f>J12-H12</f>
        <v>0</v>
      </c>
    </row>
    <row r="13" spans="2:11">
      <c r="B13" s="139"/>
      <c r="C13" s="89"/>
      <c r="D13" s="104"/>
      <c r="E13" s="89"/>
      <c r="F13" s="92"/>
      <c r="G13" s="13" t="s">
        <v>9</v>
      </c>
      <c r="H13" s="11">
        <f>H18+H141+H181+H166</f>
        <v>257571.30000000005</v>
      </c>
      <c r="I13" s="142"/>
      <c r="J13" s="28">
        <v>257571.3</v>
      </c>
      <c r="K13" s="14">
        <f>J13-H13</f>
        <v>0</v>
      </c>
    </row>
    <row r="14" spans="2:11">
      <c r="B14" s="139"/>
      <c r="C14" s="89"/>
      <c r="D14" s="104"/>
      <c r="E14" s="89"/>
      <c r="F14" s="92"/>
      <c r="G14" s="13" t="s">
        <v>10</v>
      </c>
      <c r="H14" s="11">
        <f>H19+H142+H182+H167</f>
        <v>164813.40000000005</v>
      </c>
      <c r="I14" s="142"/>
      <c r="J14" s="28">
        <v>164813.29999999999</v>
      </c>
      <c r="K14" s="14">
        <f>J14-H14</f>
        <v>-0.10000000006402843</v>
      </c>
    </row>
    <row r="15" spans="2:11" ht="31.5">
      <c r="B15" s="140"/>
      <c r="C15" s="90"/>
      <c r="D15" s="105"/>
      <c r="E15" s="90"/>
      <c r="F15" s="93"/>
      <c r="G15" s="13" t="s">
        <v>11</v>
      </c>
      <c r="H15" s="11">
        <f>H20+H143+H183</f>
        <v>0</v>
      </c>
      <c r="I15" s="143"/>
    </row>
    <row r="16" spans="2:11" s="19" customFormat="1" ht="15.6" customHeight="1">
      <c r="B16" s="149" t="s">
        <v>49</v>
      </c>
      <c r="C16" s="152" t="s">
        <v>109</v>
      </c>
      <c r="D16" s="155" t="s">
        <v>83</v>
      </c>
      <c r="E16" s="88" t="s">
        <v>118</v>
      </c>
      <c r="F16" s="91">
        <v>44926</v>
      </c>
      <c r="G16" s="15" t="s">
        <v>7</v>
      </c>
      <c r="H16" s="16">
        <f>H17+H18+H19</f>
        <v>399677.10000000009</v>
      </c>
      <c r="I16" s="158"/>
      <c r="J16" s="17"/>
      <c r="K16" s="18"/>
    </row>
    <row r="17" spans="2:11" s="23" customFormat="1" ht="24" customHeight="1">
      <c r="B17" s="150"/>
      <c r="C17" s="153"/>
      <c r="D17" s="156"/>
      <c r="E17" s="89"/>
      <c r="F17" s="92"/>
      <c r="G17" s="20" t="s">
        <v>8</v>
      </c>
      <c r="H17" s="16">
        <f>H22+H53+H95+H115+H130+H135</f>
        <v>22570.300000000003</v>
      </c>
      <c r="I17" s="159"/>
      <c r="J17" s="21"/>
      <c r="K17" s="22"/>
    </row>
    <row r="18" spans="2:11" s="23" customFormat="1" ht="27.75" customHeight="1">
      <c r="B18" s="150"/>
      <c r="C18" s="153"/>
      <c r="D18" s="156"/>
      <c r="E18" s="89"/>
      <c r="F18" s="92"/>
      <c r="G18" s="20" t="s">
        <v>9</v>
      </c>
      <c r="H18" s="16">
        <f>H23+H54+H96+H116+H131+H136</f>
        <v>233492.70000000004</v>
      </c>
      <c r="I18" s="159"/>
      <c r="J18" s="21"/>
      <c r="K18" s="22"/>
    </row>
    <row r="19" spans="2:11" s="23" customFormat="1" ht="20.25" customHeight="1">
      <c r="B19" s="150"/>
      <c r="C19" s="153"/>
      <c r="D19" s="156"/>
      <c r="E19" s="89"/>
      <c r="F19" s="92"/>
      <c r="G19" s="20" t="s">
        <v>10</v>
      </c>
      <c r="H19" s="16">
        <f>H24+H55+H97+H117+H132+H137</f>
        <v>143614.10000000003</v>
      </c>
      <c r="I19" s="159"/>
      <c r="J19" s="21"/>
      <c r="K19" s="22"/>
    </row>
    <row r="20" spans="2:11" s="23" customFormat="1" ht="31.5">
      <c r="B20" s="151"/>
      <c r="C20" s="154"/>
      <c r="D20" s="157"/>
      <c r="E20" s="90"/>
      <c r="F20" s="93"/>
      <c r="G20" s="20" t="s">
        <v>11</v>
      </c>
      <c r="H20" s="16">
        <f>H25+H56+H98+H118</f>
        <v>0</v>
      </c>
      <c r="I20" s="160"/>
      <c r="J20" s="21"/>
      <c r="K20" s="22"/>
    </row>
    <row r="21" spans="2:11" s="31" customFormat="1" ht="29.25" customHeight="1">
      <c r="B21" s="129" t="s">
        <v>12</v>
      </c>
      <c r="C21" s="85" t="s">
        <v>13</v>
      </c>
      <c r="D21" s="132"/>
      <c r="E21" s="88" t="s">
        <v>118</v>
      </c>
      <c r="F21" s="91">
        <v>44926</v>
      </c>
      <c r="G21" s="42" t="s">
        <v>7</v>
      </c>
      <c r="H21" s="43">
        <f>H22+H23+H24+H25</f>
        <v>202204.1</v>
      </c>
      <c r="I21" s="146"/>
      <c r="J21" s="29">
        <f>J23+J24</f>
        <v>204116.40000000002</v>
      </c>
      <c r="K21" s="30">
        <f>H21-J21</f>
        <v>-1912.3000000000175</v>
      </c>
    </row>
    <row r="22" spans="2:11" s="33" customFormat="1" ht="29.25" customHeight="1">
      <c r="B22" s="130"/>
      <c r="C22" s="86"/>
      <c r="D22" s="133"/>
      <c r="E22" s="89"/>
      <c r="F22" s="92"/>
      <c r="G22" s="44" t="s">
        <v>8</v>
      </c>
      <c r="H22" s="43">
        <v>0</v>
      </c>
      <c r="I22" s="147"/>
      <c r="J22" s="24"/>
      <c r="K22" s="32"/>
    </row>
    <row r="23" spans="2:11" s="33" customFormat="1" ht="29.25" customHeight="1">
      <c r="B23" s="130"/>
      <c r="C23" s="86"/>
      <c r="D23" s="133"/>
      <c r="E23" s="89"/>
      <c r="F23" s="92"/>
      <c r="G23" s="44" t="s">
        <v>9</v>
      </c>
      <c r="H23" s="43">
        <f>H27+H30+H33+H36+H39+H42+H46+H50</f>
        <v>105314.6</v>
      </c>
      <c r="I23" s="147"/>
      <c r="J23" s="24">
        <v>107207.8</v>
      </c>
      <c r="K23" s="32">
        <f>H23-J23</f>
        <v>-1893.1999999999971</v>
      </c>
    </row>
    <row r="24" spans="2:11" s="33" customFormat="1" ht="29.25" customHeight="1">
      <c r="B24" s="130"/>
      <c r="C24" s="86"/>
      <c r="D24" s="133"/>
      <c r="E24" s="89"/>
      <c r="F24" s="92"/>
      <c r="G24" s="44" t="s">
        <v>10</v>
      </c>
      <c r="H24" s="43">
        <f>H28+H31+H34+H37+H40+H43+H47</f>
        <v>96889.5</v>
      </c>
      <c r="I24" s="147"/>
      <c r="J24" s="24">
        <v>96908.6</v>
      </c>
      <c r="K24" s="45">
        <f>H24-J24</f>
        <v>-19.100000000005821</v>
      </c>
    </row>
    <row r="25" spans="2:11" s="33" customFormat="1" ht="29.25" customHeight="1">
      <c r="B25" s="131"/>
      <c r="C25" s="87"/>
      <c r="D25" s="134"/>
      <c r="E25" s="90"/>
      <c r="F25" s="93"/>
      <c r="G25" s="44" t="s">
        <v>11</v>
      </c>
      <c r="H25" s="43">
        <v>0</v>
      </c>
      <c r="I25" s="148"/>
      <c r="J25" s="24"/>
      <c r="K25" s="32"/>
    </row>
    <row r="26" spans="2:11" s="10" customFormat="1" ht="29.25" customHeight="1">
      <c r="B26" s="109" t="s">
        <v>16</v>
      </c>
      <c r="C26" s="88" t="s">
        <v>15</v>
      </c>
      <c r="D26" s="88"/>
      <c r="E26" s="88"/>
      <c r="F26" s="91"/>
      <c r="G26" s="34" t="s">
        <v>7</v>
      </c>
      <c r="H26" s="35">
        <f>H27+H28</f>
        <v>151199</v>
      </c>
      <c r="I26" s="88" t="s">
        <v>65</v>
      </c>
      <c r="J26" s="8"/>
      <c r="K26" s="9"/>
    </row>
    <row r="27" spans="2:11" ht="29.25" customHeight="1">
      <c r="B27" s="110"/>
      <c r="C27" s="89"/>
      <c r="D27" s="89"/>
      <c r="E27" s="89"/>
      <c r="F27" s="92"/>
      <c r="G27" s="13" t="s">
        <v>9</v>
      </c>
      <c r="H27" s="48">
        <f>97966.3+1160.7</f>
        <v>99127</v>
      </c>
      <c r="I27" s="89"/>
    </row>
    <row r="28" spans="2:11" ht="29.25" customHeight="1">
      <c r="B28" s="110"/>
      <c r="C28" s="89"/>
      <c r="D28" s="89"/>
      <c r="E28" s="89"/>
      <c r="F28" s="92"/>
      <c r="G28" s="13" t="s">
        <v>10</v>
      </c>
      <c r="H28" s="48">
        <f>47398.1+1028+3645.9</f>
        <v>52072</v>
      </c>
      <c r="I28" s="90"/>
    </row>
    <row r="29" spans="2:11" s="10" customFormat="1" ht="29.25" customHeight="1">
      <c r="B29" s="109" t="s">
        <v>17</v>
      </c>
      <c r="C29" s="119" t="s">
        <v>18</v>
      </c>
      <c r="D29" s="88"/>
      <c r="E29" s="88"/>
      <c r="F29" s="91"/>
      <c r="G29" s="34" t="s">
        <v>7</v>
      </c>
      <c r="H29" s="35">
        <f>H30+H31</f>
        <v>1213.8</v>
      </c>
      <c r="I29" s="103" t="s">
        <v>137</v>
      </c>
      <c r="J29" s="8"/>
      <c r="K29" s="9"/>
    </row>
    <row r="30" spans="2:11" ht="29.25" customHeight="1">
      <c r="B30" s="110"/>
      <c r="C30" s="120"/>
      <c r="D30" s="89"/>
      <c r="E30" s="89"/>
      <c r="F30" s="92"/>
      <c r="G30" s="13" t="s">
        <v>9</v>
      </c>
      <c r="H30" s="48">
        <f>1082.6-4.8</f>
        <v>1077.8</v>
      </c>
      <c r="I30" s="104"/>
    </row>
    <row r="31" spans="2:11" ht="29.25" customHeight="1">
      <c r="B31" s="110"/>
      <c r="C31" s="120"/>
      <c r="D31" s="89"/>
      <c r="E31" s="89"/>
      <c r="F31" s="92"/>
      <c r="G31" s="13" t="s">
        <v>10</v>
      </c>
      <c r="H31" s="48">
        <v>136</v>
      </c>
      <c r="I31" s="105"/>
    </row>
    <row r="32" spans="2:11" s="53" customFormat="1" ht="45.75" customHeight="1">
      <c r="B32" s="100" t="s">
        <v>19</v>
      </c>
      <c r="C32" s="103" t="s">
        <v>20</v>
      </c>
      <c r="D32" s="103"/>
      <c r="E32" s="103"/>
      <c r="F32" s="106"/>
      <c r="G32" s="49" t="s">
        <v>7</v>
      </c>
      <c r="H32" s="50">
        <f>H33+H34</f>
        <v>933.9</v>
      </c>
      <c r="I32" s="121" t="s">
        <v>125</v>
      </c>
      <c r="J32" s="51"/>
      <c r="K32" s="52"/>
    </row>
    <row r="33" spans="2:11" s="57" customFormat="1" ht="39" customHeight="1">
      <c r="B33" s="101"/>
      <c r="C33" s="104"/>
      <c r="D33" s="104"/>
      <c r="E33" s="104"/>
      <c r="F33" s="107"/>
      <c r="G33" s="54" t="s">
        <v>9</v>
      </c>
      <c r="H33" s="47">
        <v>0</v>
      </c>
      <c r="I33" s="122"/>
      <c r="J33" s="55"/>
      <c r="K33" s="56"/>
    </row>
    <row r="34" spans="2:11" s="57" customFormat="1" ht="29.25" customHeight="1">
      <c r="B34" s="101"/>
      <c r="C34" s="104"/>
      <c r="D34" s="104"/>
      <c r="E34" s="104"/>
      <c r="F34" s="107"/>
      <c r="G34" s="54" t="s">
        <v>10</v>
      </c>
      <c r="H34" s="47">
        <f>568.6+167.7+7.1+193.4-2.9</f>
        <v>933.9</v>
      </c>
      <c r="I34" s="123"/>
      <c r="J34" s="55"/>
      <c r="K34" s="56"/>
    </row>
    <row r="35" spans="2:11" s="10" customFormat="1" ht="29.25" customHeight="1">
      <c r="B35" s="109" t="s">
        <v>21</v>
      </c>
      <c r="C35" s="88" t="s">
        <v>22</v>
      </c>
      <c r="D35" s="88"/>
      <c r="E35" s="88"/>
      <c r="F35" s="91"/>
      <c r="G35" s="34" t="s">
        <v>7</v>
      </c>
      <c r="H35" s="35">
        <f>H36+H37</f>
        <v>72.099999999999994</v>
      </c>
      <c r="I35" s="88" t="s">
        <v>124</v>
      </c>
      <c r="J35" s="8"/>
      <c r="K35" s="9"/>
    </row>
    <row r="36" spans="2:11" ht="29.25" customHeight="1">
      <c r="B36" s="110"/>
      <c r="C36" s="89"/>
      <c r="D36" s="89"/>
      <c r="E36" s="89"/>
      <c r="F36" s="92"/>
      <c r="G36" s="13" t="s">
        <v>9</v>
      </c>
      <c r="H36" s="48">
        <v>72.099999999999994</v>
      </c>
      <c r="I36" s="89"/>
    </row>
    <row r="37" spans="2:11" ht="29.25" customHeight="1">
      <c r="B37" s="110"/>
      <c r="C37" s="89"/>
      <c r="D37" s="89"/>
      <c r="E37" s="89"/>
      <c r="F37" s="92"/>
      <c r="G37" s="13" t="s">
        <v>10</v>
      </c>
      <c r="H37" s="48">
        <v>0</v>
      </c>
      <c r="I37" s="90"/>
    </row>
    <row r="38" spans="2:11" s="10" customFormat="1" ht="29.25" customHeight="1">
      <c r="B38" s="109" t="s">
        <v>23</v>
      </c>
      <c r="C38" s="88" t="s">
        <v>66</v>
      </c>
      <c r="D38" s="88"/>
      <c r="E38" s="88"/>
      <c r="F38" s="91"/>
      <c r="G38" s="34" t="s">
        <v>7</v>
      </c>
      <c r="H38" s="35">
        <f>H39+H40</f>
        <v>54.5</v>
      </c>
      <c r="I38" s="88" t="s">
        <v>24</v>
      </c>
      <c r="J38" s="8"/>
      <c r="K38" s="9"/>
    </row>
    <row r="39" spans="2:11" ht="29.25" customHeight="1">
      <c r="B39" s="110"/>
      <c r="C39" s="89"/>
      <c r="D39" s="89"/>
      <c r="E39" s="89"/>
      <c r="F39" s="92"/>
      <c r="G39" s="13" t="s">
        <v>9</v>
      </c>
      <c r="H39" s="48">
        <v>0</v>
      </c>
      <c r="I39" s="89"/>
    </row>
    <row r="40" spans="2:11" ht="63" customHeight="1">
      <c r="B40" s="110"/>
      <c r="C40" s="89"/>
      <c r="D40" s="89"/>
      <c r="E40" s="89"/>
      <c r="F40" s="92"/>
      <c r="G40" s="13" t="s">
        <v>10</v>
      </c>
      <c r="H40" s="48">
        <v>54.5</v>
      </c>
      <c r="I40" s="90"/>
    </row>
    <row r="41" spans="2:11" s="53" customFormat="1" ht="29.25" customHeight="1">
      <c r="B41" s="100" t="s">
        <v>25</v>
      </c>
      <c r="C41" s="103" t="s">
        <v>26</v>
      </c>
      <c r="D41" s="103"/>
      <c r="E41" s="103"/>
      <c r="F41" s="106"/>
      <c r="G41" s="49" t="s">
        <v>7</v>
      </c>
      <c r="H41" s="50">
        <f>H42+H43</f>
        <v>45082.5</v>
      </c>
      <c r="I41" s="103" t="s">
        <v>135</v>
      </c>
      <c r="J41" s="51"/>
      <c r="K41" s="52"/>
    </row>
    <row r="42" spans="2:11" s="57" customFormat="1" ht="29.25" customHeight="1">
      <c r="B42" s="101"/>
      <c r="C42" s="104"/>
      <c r="D42" s="104"/>
      <c r="E42" s="104"/>
      <c r="F42" s="107"/>
      <c r="G42" s="54" t="s">
        <v>9</v>
      </c>
      <c r="H42" s="47">
        <v>1410</v>
      </c>
      <c r="I42" s="104"/>
      <c r="J42" s="55"/>
      <c r="K42" s="56"/>
    </row>
    <row r="43" spans="2:11" s="57" customFormat="1" ht="29.25" customHeight="1">
      <c r="B43" s="101"/>
      <c r="C43" s="104"/>
      <c r="D43" s="104"/>
      <c r="E43" s="104"/>
      <c r="F43" s="107"/>
      <c r="G43" s="54" t="s">
        <v>10</v>
      </c>
      <c r="H43" s="47">
        <f>41757.9+67.2-166.5+2013.9</f>
        <v>43672.5</v>
      </c>
      <c r="I43" s="105"/>
      <c r="J43" s="55"/>
      <c r="K43" s="56"/>
    </row>
    <row r="44" spans="2:11" s="53" customFormat="1" ht="29.45" customHeight="1">
      <c r="B44" s="100" t="s">
        <v>127</v>
      </c>
      <c r="C44" s="103" t="s">
        <v>128</v>
      </c>
      <c r="D44" s="103"/>
      <c r="E44" s="103"/>
      <c r="F44" s="106"/>
      <c r="G44" s="49" t="s">
        <v>7</v>
      </c>
      <c r="H44" s="50">
        <f>H46+H47+H45</f>
        <v>2047.9999999999998</v>
      </c>
      <c r="I44" s="161" t="s">
        <v>156</v>
      </c>
      <c r="J44" s="51"/>
      <c r="K44" s="52"/>
    </row>
    <row r="45" spans="2:11" s="53" customFormat="1" ht="29.45" customHeight="1">
      <c r="B45" s="101"/>
      <c r="C45" s="104"/>
      <c r="D45" s="104"/>
      <c r="E45" s="104"/>
      <c r="F45" s="107"/>
      <c r="G45" s="54" t="s">
        <v>8</v>
      </c>
      <c r="H45" s="50">
        <v>0</v>
      </c>
      <c r="I45" s="162"/>
      <c r="J45" s="51"/>
      <c r="K45" s="52"/>
    </row>
    <row r="46" spans="2:11" s="57" customFormat="1" ht="29.45" customHeight="1">
      <c r="B46" s="101"/>
      <c r="C46" s="104"/>
      <c r="D46" s="104"/>
      <c r="E46" s="104"/>
      <c r="F46" s="107"/>
      <c r="G46" s="54" t="s">
        <v>9</v>
      </c>
      <c r="H46" s="47">
        <f>4130.2-209.6-1893.2</f>
        <v>2027.3999999999999</v>
      </c>
      <c r="I46" s="162"/>
      <c r="J46" s="55"/>
      <c r="K46" s="56"/>
    </row>
    <row r="47" spans="2:11" s="57" customFormat="1" ht="34.5" customHeight="1">
      <c r="B47" s="101"/>
      <c r="C47" s="104"/>
      <c r="D47" s="104"/>
      <c r="E47" s="104"/>
      <c r="F47" s="107"/>
      <c r="G47" s="54" t="s">
        <v>10</v>
      </c>
      <c r="H47" s="47">
        <f>41.8-2.1-19.1</f>
        <v>20.599999999999994</v>
      </c>
      <c r="I47" s="163"/>
      <c r="J47" s="55"/>
      <c r="K47" s="56"/>
    </row>
    <row r="48" spans="2:11" s="53" customFormat="1" ht="19.899999999999999" customHeight="1">
      <c r="B48" s="100" t="s">
        <v>138</v>
      </c>
      <c r="C48" s="103" t="s">
        <v>139</v>
      </c>
      <c r="D48" s="103"/>
      <c r="E48" s="103"/>
      <c r="F48" s="106"/>
      <c r="G48" s="49" t="s">
        <v>7</v>
      </c>
      <c r="H48" s="50">
        <f>H50+H51+H49</f>
        <v>1600.3</v>
      </c>
      <c r="I48" s="187" t="s">
        <v>140</v>
      </c>
      <c r="J48" s="51"/>
      <c r="K48" s="52"/>
    </row>
    <row r="49" spans="2:13" s="53" customFormat="1" ht="19.899999999999999" customHeight="1">
      <c r="B49" s="101"/>
      <c r="C49" s="104"/>
      <c r="D49" s="104"/>
      <c r="E49" s="104"/>
      <c r="F49" s="107"/>
      <c r="G49" s="54" t="s">
        <v>8</v>
      </c>
      <c r="H49" s="50">
        <v>0</v>
      </c>
      <c r="I49" s="188"/>
      <c r="J49" s="51"/>
      <c r="K49" s="52"/>
    </row>
    <row r="50" spans="2:13" s="57" customFormat="1" ht="19.899999999999999" customHeight="1">
      <c r="B50" s="101"/>
      <c r="C50" s="104"/>
      <c r="D50" s="104"/>
      <c r="E50" s="104"/>
      <c r="F50" s="107"/>
      <c r="G50" s="54" t="s">
        <v>9</v>
      </c>
      <c r="H50" s="47">
        <v>1600.3</v>
      </c>
      <c r="I50" s="188"/>
      <c r="J50" s="55"/>
      <c r="K50" s="56"/>
    </row>
    <row r="51" spans="2:13" s="57" customFormat="1" ht="19.899999999999999" customHeight="1">
      <c r="B51" s="101"/>
      <c r="C51" s="104"/>
      <c r="D51" s="104"/>
      <c r="E51" s="104"/>
      <c r="F51" s="107"/>
      <c r="G51" s="54" t="s">
        <v>10</v>
      </c>
      <c r="H51" s="47"/>
      <c r="I51" s="189"/>
      <c r="J51" s="55"/>
      <c r="K51" s="56"/>
    </row>
    <row r="52" spans="2:13" s="31" customFormat="1" ht="30" customHeight="1">
      <c r="B52" s="129" t="s">
        <v>40</v>
      </c>
      <c r="C52" s="85" t="s">
        <v>67</v>
      </c>
      <c r="D52" s="132"/>
      <c r="E52" s="88" t="s">
        <v>118</v>
      </c>
      <c r="F52" s="91">
        <v>44926</v>
      </c>
      <c r="G52" s="42" t="s">
        <v>7</v>
      </c>
      <c r="H52" s="43">
        <f>H53+H54+H55+H56</f>
        <v>169368</v>
      </c>
      <c r="I52" s="146"/>
      <c r="J52" s="29">
        <f>J54+J55+J53</f>
        <v>167455.6</v>
      </c>
      <c r="K52" s="30">
        <f>J52-H52</f>
        <v>-1912.3999999999942</v>
      </c>
      <c r="L52" s="29"/>
      <c r="M52" s="30"/>
    </row>
    <row r="53" spans="2:13" s="33" customFormat="1">
      <c r="B53" s="130"/>
      <c r="C53" s="86"/>
      <c r="D53" s="133"/>
      <c r="E53" s="89"/>
      <c r="F53" s="92"/>
      <c r="G53" s="44" t="s">
        <v>8</v>
      </c>
      <c r="H53" s="43">
        <f>H79+H83+H87</f>
        <v>21923.9</v>
      </c>
      <c r="I53" s="147"/>
      <c r="J53" s="24">
        <v>21923.9</v>
      </c>
      <c r="K53" s="30">
        <f>J53-H53</f>
        <v>0</v>
      </c>
      <c r="L53" s="24"/>
      <c r="M53" s="30"/>
    </row>
    <row r="54" spans="2:13" s="33" customFormat="1">
      <c r="B54" s="130"/>
      <c r="C54" s="86"/>
      <c r="D54" s="133"/>
      <c r="E54" s="89"/>
      <c r="F54" s="92"/>
      <c r="G54" s="44" t="s">
        <v>9</v>
      </c>
      <c r="H54" s="43">
        <f>H58+H61+H64+H67+H70+H73+H76+H80+H84+H88+H92</f>
        <v>122038.8</v>
      </c>
      <c r="I54" s="147"/>
      <c r="J54" s="24">
        <v>120145.60000000001</v>
      </c>
      <c r="K54" s="32">
        <f>J54-H54</f>
        <v>-1893.1999999999971</v>
      </c>
      <c r="L54" s="24"/>
      <c r="M54" s="30"/>
    </row>
    <row r="55" spans="2:13" s="33" customFormat="1">
      <c r="B55" s="130"/>
      <c r="C55" s="86"/>
      <c r="D55" s="133"/>
      <c r="E55" s="89"/>
      <c r="F55" s="92"/>
      <c r="G55" s="44" t="s">
        <v>10</v>
      </c>
      <c r="H55" s="43">
        <f>H59+H62+H65+H68+H71+H74+H77+H85+H89+H93</f>
        <v>25405.3</v>
      </c>
      <c r="I55" s="147"/>
      <c r="J55" s="24">
        <v>25386.1</v>
      </c>
      <c r="K55" s="32">
        <f>J55-H55</f>
        <v>-19.200000000000728</v>
      </c>
      <c r="L55" s="24"/>
      <c r="M55" s="30"/>
    </row>
    <row r="56" spans="2:13" s="33" customFormat="1" ht="36.75" customHeight="1">
      <c r="B56" s="131"/>
      <c r="C56" s="87"/>
      <c r="D56" s="134"/>
      <c r="E56" s="90"/>
      <c r="F56" s="93"/>
      <c r="G56" s="44" t="s">
        <v>11</v>
      </c>
      <c r="H56" s="43">
        <v>0</v>
      </c>
      <c r="I56" s="148"/>
      <c r="J56" s="24"/>
      <c r="K56" s="32"/>
    </row>
    <row r="57" spans="2:13" s="10" customFormat="1" ht="30" customHeight="1">
      <c r="B57" s="109" t="s">
        <v>41</v>
      </c>
      <c r="C57" s="88" t="s">
        <v>15</v>
      </c>
      <c r="D57" s="88"/>
      <c r="E57" s="88"/>
      <c r="F57" s="91"/>
      <c r="G57" s="34" t="s">
        <v>7</v>
      </c>
      <c r="H57" s="35">
        <f>H58+H59</f>
        <v>106004.20000000001</v>
      </c>
      <c r="I57" s="88" t="s">
        <v>121</v>
      </c>
      <c r="J57" s="8"/>
      <c r="K57" s="9"/>
    </row>
    <row r="58" spans="2:13" ht="23.25" customHeight="1">
      <c r="B58" s="110"/>
      <c r="C58" s="89"/>
      <c r="D58" s="89"/>
      <c r="E58" s="89"/>
      <c r="F58" s="92"/>
      <c r="G58" s="13" t="s">
        <v>9</v>
      </c>
      <c r="H58" s="48">
        <f>100067.6+2073</f>
        <v>102140.6</v>
      </c>
      <c r="I58" s="89"/>
    </row>
    <row r="59" spans="2:13" ht="25.5" customHeight="1">
      <c r="B59" s="110"/>
      <c r="C59" s="89"/>
      <c r="D59" s="89"/>
      <c r="E59" s="89"/>
      <c r="F59" s="92"/>
      <c r="G59" s="13" t="s">
        <v>10</v>
      </c>
      <c r="H59" s="48">
        <f>3582.2+281.4</f>
        <v>3863.6</v>
      </c>
      <c r="I59" s="90"/>
    </row>
    <row r="60" spans="2:13" s="10" customFormat="1" ht="60.6" customHeight="1">
      <c r="B60" s="109" t="s">
        <v>42</v>
      </c>
      <c r="C60" s="119" t="s">
        <v>68</v>
      </c>
      <c r="D60" s="88"/>
      <c r="E60" s="88"/>
      <c r="F60" s="91"/>
      <c r="G60" s="34" t="s">
        <v>7</v>
      </c>
      <c r="H60" s="35">
        <f>H61+H62</f>
        <v>1961.4</v>
      </c>
      <c r="I60" s="88" t="s">
        <v>149</v>
      </c>
      <c r="J60" s="8"/>
      <c r="K60" s="9"/>
    </row>
    <row r="61" spans="2:13" ht="60.6" customHeight="1">
      <c r="B61" s="110"/>
      <c r="C61" s="120"/>
      <c r="D61" s="89"/>
      <c r="E61" s="89"/>
      <c r="F61" s="92"/>
      <c r="G61" s="13" t="s">
        <v>9</v>
      </c>
      <c r="H61" s="47">
        <f>2039-77.6</f>
        <v>1961.4</v>
      </c>
      <c r="I61" s="89"/>
    </row>
    <row r="62" spans="2:13" ht="30.6" customHeight="1">
      <c r="B62" s="110"/>
      <c r="C62" s="120"/>
      <c r="D62" s="89"/>
      <c r="E62" s="89"/>
      <c r="F62" s="92"/>
      <c r="G62" s="13" t="s">
        <v>10</v>
      </c>
      <c r="H62" s="48">
        <v>0</v>
      </c>
      <c r="I62" s="90"/>
    </row>
    <row r="63" spans="2:13" s="53" customFormat="1" ht="34.9" customHeight="1">
      <c r="B63" s="100" t="s">
        <v>43</v>
      </c>
      <c r="C63" s="103" t="s">
        <v>20</v>
      </c>
      <c r="D63" s="103"/>
      <c r="E63" s="103"/>
      <c r="F63" s="106"/>
      <c r="G63" s="49" t="s">
        <v>7</v>
      </c>
      <c r="H63" s="50">
        <f>H64+H65</f>
        <v>163</v>
      </c>
      <c r="I63" s="121" t="s">
        <v>144</v>
      </c>
      <c r="J63" s="51"/>
      <c r="K63" s="52"/>
    </row>
    <row r="64" spans="2:13" s="57" customFormat="1" ht="34.9" customHeight="1">
      <c r="B64" s="101"/>
      <c r="C64" s="104"/>
      <c r="D64" s="104"/>
      <c r="E64" s="104"/>
      <c r="F64" s="107"/>
      <c r="G64" s="54" t="s">
        <v>9</v>
      </c>
      <c r="H64" s="47">
        <v>0</v>
      </c>
      <c r="I64" s="122"/>
      <c r="J64" s="55"/>
      <c r="K64" s="56"/>
    </row>
    <row r="65" spans="2:11" s="57" customFormat="1" ht="39" customHeight="1">
      <c r="B65" s="101"/>
      <c r="C65" s="104"/>
      <c r="D65" s="104"/>
      <c r="E65" s="104"/>
      <c r="F65" s="107"/>
      <c r="G65" s="54" t="s">
        <v>10</v>
      </c>
      <c r="H65" s="47">
        <v>163</v>
      </c>
      <c r="I65" s="123"/>
      <c r="J65" s="55"/>
      <c r="K65" s="56"/>
    </row>
    <row r="66" spans="2:11" s="10" customFormat="1" ht="25.5" customHeight="1">
      <c r="B66" s="109" t="s">
        <v>44</v>
      </c>
      <c r="C66" s="88" t="s">
        <v>48</v>
      </c>
      <c r="D66" s="88"/>
      <c r="E66" s="88"/>
      <c r="F66" s="91"/>
      <c r="G66" s="34" t="s">
        <v>7</v>
      </c>
      <c r="H66" s="50">
        <f>H67+H68</f>
        <v>147.6</v>
      </c>
      <c r="I66" s="103" t="s">
        <v>134</v>
      </c>
      <c r="J66" s="8"/>
      <c r="K66" s="9"/>
    </row>
    <row r="67" spans="2:11" ht="24.75" customHeight="1">
      <c r="B67" s="110"/>
      <c r="C67" s="89"/>
      <c r="D67" s="89"/>
      <c r="E67" s="89"/>
      <c r="F67" s="92"/>
      <c r="G67" s="13" t="s">
        <v>9</v>
      </c>
      <c r="H67" s="47">
        <v>147.6</v>
      </c>
      <c r="I67" s="104"/>
    </row>
    <row r="68" spans="2:11" ht="29.25" customHeight="1">
      <c r="B68" s="110"/>
      <c r="C68" s="89"/>
      <c r="D68" s="89"/>
      <c r="E68" s="89"/>
      <c r="F68" s="92"/>
      <c r="G68" s="13" t="s">
        <v>10</v>
      </c>
      <c r="H68" s="47">
        <v>0</v>
      </c>
      <c r="I68" s="105"/>
    </row>
    <row r="69" spans="2:11" s="53" customFormat="1" ht="50.45" customHeight="1">
      <c r="B69" s="100" t="s">
        <v>45</v>
      </c>
      <c r="C69" s="103" t="s">
        <v>47</v>
      </c>
      <c r="D69" s="103"/>
      <c r="E69" s="103"/>
      <c r="F69" s="106"/>
      <c r="G69" s="49" t="s">
        <v>7</v>
      </c>
      <c r="H69" s="50">
        <f>H70+H71</f>
        <v>1144.7</v>
      </c>
      <c r="I69" s="103" t="s">
        <v>143</v>
      </c>
      <c r="J69" s="51"/>
      <c r="K69" s="52"/>
    </row>
    <row r="70" spans="2:11" s="57" customFormat="1" ht="35.450000000000003" customHeight="1">
      <c r="B70" s="101"/>
      <c r="C70" s="104"/>
      <c r="D70" s="104"/>
      <c r="E70" s="104"/>
      <c r="F70" s="107"/>
      <c r="G70" s="54" t="s">
        <v>9</v>
      </c>
      <c r="H70" s="47">
        <v>0</v>
      </c>
      <c r="I70" s="104"/>
      <c r="J70" s="55"/>
      <c r="K70" s="56"/>
    </row>
    <row r="71" spans="2:11" s="57" customFormat="1" ht="37.15" customHeight="1">
      <c r="B71" s="101"/>
      <c r="C71" s="104"/>
      <c r="D71" s="104"/>
      <c r="E71" s="104"/>
      <c r="F71" s="107"/>
      <c r="G71" s="54" t="s">
        <v>10</v>
      </c>
      <c r="H71" s="47">
        <v>1144.7</v>
      </c>
      <c r="I71" s="105"/>
      <c r="J71" s="55"/>
      <c r="K71" s="56"/>
    </row>
    <row r="72" spans="2:11" s="10" customFormat="1" ht="36.75" customHeight="1">
      <c r="B72" s="100" t="s">
        <v>46</v>
      </c>
      <c r="C72" s="88" t="s">
        <v>26</v>
      </c>
      <c r="D72" s="88"/>
      <c r="E72" s="88"/>
      <c r="F72" s="91"/>
      <c r="G72" s="34" t="s">
        <v>7</v>
      </c>
      <c r="H72" s="35">
        <f>H73+H74</f>
        <v>20259.3</v>
      </c>
      <c r="I72" s="88" t="s">
        <v>130</v>
      </c>
      <c r="J72" s="8"/>
      <c r="K72" s="9"/>
    </row>
    <row r="73" spans="2:11" ht="32.25" customHeight="1">
      <c r="B73" s="101"/>
      <c r="C73" s="89"/>
      <c r="D73" s="89"/>
      <c r="E73" s="89"/>
      <c r="F73" s="92"/>
      <c r="G73" s="13" t="s">
        <v>9</v>
      </c>
      <c r="H73" s="48">
        <v>338</v>
      </c>
      <c r="I73" s="89"/>
    </row>
    <row r="74" spans="2:11" ht="28.9" customHeight="1">
      <c r="B74" s="101"/>
      <c r="C74" s="89"/>
      <c r="D74" s="89"/>
      <c r="E74" s="89"/>
      <c r="F74" s="92"/>
      <c r="G74" s="13" t="s">
        <v>10</v>
      </c>
      <c r="H74" s="47">
        <f>16846.7-6.1+341.1+1800+939.6</f>
        <v>19921.3</v>
      </c>
      <c r="I74" s="90"/>
    </row>
    <row r="75" spans="2:11" s="10" customFormat="1" ht="21" hidden="1" customHeight="1">
      <c r="B75" s="109" t="s">
        <v>63</v>
      </c>
      <c r="C75" s="88" t="s">
        <v>64</v>
      </c>
      <c r="D75" s="88"/>
      <c r="E75" s="88"/>
      <c r="F75" s="91"/>
      <c r="G75" s="34" t="s">
        <v>7</v>
      </c>
      <c r="H75" s="35">
        <f>H76+H77</f>
        <v>0</v>
      </c>
      <c r="I75" s="103"/>
      <c r="J75" s="8"/>
      <c r="K75" s="9"/>
    </row>
    <row r="76" spans="2:11" ht="21" hidden="1" customHeight="1">
      <c r="B76" s="110"/>
      <c r="C76" s="89"/>
      <c r="D76" s="89"/>
      <c r="E76" s="89"/>
      <c r="F76" s="92"/>
      <c r="G76" s="13" t="s">
        <v>9</v>
      </c>
      <c r="H76" s="48">
        <v>0</v>
      </c>
      <c r="I76" s="104"/>
    </row>
    <row r="77" spans="2:11" ht="21" hidden="1" customHeight="1">
      <c r="B77" s="110"/>
      <c r="C77" s="89"/>
      <c r="D77" s="89"/>
      <c r="E77" s="89"/>
      <c r="F77" s="92"/>
      <c r="G77" s="13" t="s">
        <v>10</v>
      </c>
      <c r="H77" s="48">
        <v>0</v>
      </c>
      <c r="I77" s="105"/>
    </row>
    <row r="78" spans="2:11" s="10" customFormat="1" ht="26.25" customHeight="1">
      <c r="B78" s="109" t="s">
        <v>63</v>
      </c>
      <c r="C78" s="88" t="s">
        <v>89</v>
      </c>
      <c r="D78" s="88"/>
      <c r="E78" s="88"/>
      <c r="F78" s="91"/>
      <c r="G78" s="34" t="s">
        <v>7</v>
      </c>
      <c r="H78" s="35">
        <f>H80+H81+H79</f>
        <v>8451.7000000000007</v>
      </c>
      <c r="I78" s="88" t="s">
        <v>120</v>
      </c>
      <c r="J78" s="8"/>
      <c r="K78" s="9"/>
    </row>
    <row r="79" spans="2:11" s="10" customFormat="1" ht="30" customHeight="1">
      <c r="B79" s="110"/>
      <c r="C79" s="89"/>
      <c r="D79" s="89"/>
      <c r="E79" s="89"/>
      <c r="F79" s="92"/>
      <c r="G79" s="54" t="s">
        <v>8</v>
      </c>
      <c r="H79" s="35">
        <f>8593.2-141.5</f>
        <v>8451.7000000000007</v>
      </c>
      <c r="I79" s="89"/>
      <c r="J79" s="8"/>
      <c r="K79" s="9"/>
    </row>
    <row r="80" spans="2:11" ht="26.25" customHeight="1">
      <c r="B80" s="110"/>
      <c r="C80" s="89"/>
      <c r="D80" s="89"/>
      <c r="E80" s="89"/>
      <c r="F80" s="92"/>
      <c r="G80" s="54" t="s">
        <v>9</v>
      </c>
      <c r="H80" s="48">
        <v>0</v>
      </c>
      <c r="I80" s="89"/>
    </row>
    <row r="81" spans="2:11" ht="24" customHeight="1">
      <c r="B81" s="110"/>
      <c r="C81" s="89"/>
      <c r="D81" s="89"/>
      <c r="E81" s="89"/>
      <c r="F81" s="92"/>
      <c r="G81" s="54" t="s">
        <v>10</v>
      </c>
      <c r="H81" s="48">
        <v>0</v>
      </c>
      <c r="I81" s="90"/>
    </row>
    <row r="82" spans="2:11" s="10" customFormat="1" ht="20.45" customHeight="1">
      <c r="B82" s="109" t="s">
        <v>82</v>
      </c>
      <c r="C82" s="88" t="s">
        <v>88</v>
      </c>
      <c r="D82" s="88"/>
      <c r="E82" s="88"/>
      <c r="F82" s="91"/>
      <c r="G82" s="49" t="s">
        <v>7</v>
      </c>
      <c r="H82" s="35">
        <f>H84+H85+H83</f>
        <v>14476.900000000001</v>
      </c>
      <c r="I82" s="88" t="s">
        <v>131</v>
      </c>
      <c r="J82" s="8"/>
      <c r="K82" s="9"/>
    </row>
    <row r="83" spans="2:11" s="10" customFormat="1" ht="20.45" customHeight="1">
      <c r="B83" s="110"/>
      <c r="C83" s="89"/>
      <c r="D83" s="89"/>
      <c r="E83" s="89"/>
      <c r="F83" s="92"/>
      <c r="G83" s="54" t="s">
        <v>8</v>
      </c>
      <c r="H83" s="35">
        <v>13472.2</v>
      </c>
      <c r="I83" s="89"/>
      <c r="J83" s="8"/>
      <c r="K83" s="9"/>
    </row>
    <row r="84" spans="2:11" ht="20.45" customHeight="1">
      <c r="B84" s="110"/>
      <c r="C84" s="89"/>
      <c r="D84" s="89"/>
      <c r="E84" s="89"/>
      <c r="F84" s="92"/>
      <c r="G84" s="13" t="s">
        <v>9</v>
      </c>
      <c r="H84" s="48">
        <v>859.9</v>
      </c>
      <c r="I84" s="89"/>
    </row>
    <row r="85" spans="2:11" ht="34.5" customHeight="1">
      <c r="B85" s="110"/>
      <c r="C85" s="89"/>
      <c r="D85" s="89"/>
      <c r="E85" s="89"/>
      <c r="F85" s="92"/>
      <c r="G85" s="13" t="s">
        <v>10</v>
      </c>
      <c r="H85" s="48">
        <v>144.80000000000001</v>
      </c>
      <c r="I85" s="90"/>
    </row>
    <row r="86" spans="2:11" s="53" customFormat="1" ht="29.45" customHeight="1">
      <c r="B86" s="100" t="s">
        <v>122</v>
      </c>
      <c r="C86" s="103" t="s">
        <v>128</v>
      </c>
      <c r="D86" s="103"/>
      <c r="E86" s="103"/>
      <c r="F86" s="106"/>
      <c r="G86" s="49" t="s">
        <v>7</v>
      </c>
      <c r="H86" s="50">
        <f>H88+H89+H87</f>
        <v>15749.000000000002</v>
      </c>
      <c r="I86" s="124" t="s">
        <v>157</v>
      </c>
      <c r="J86" s="51"/>
      <c r="K86" s="52"/>
    </row>
    <row r="87" spans="2:11" s="53" customFormat="1" ht="29.45" customHeight="1">
      <c r="B87" s="101"/>
      <c r="C87" s="104"/>
      <c r="D87" s="104"/>
      <c r="E87" s="104"/>
      <c r="F87" s="107"/>
      <c r="G87" s="54" t="s">
        <v>8</v>
      </c>
      <c r="H87" s="50">
        <v>0</v>
      </c>
      <c r="I87" s="125"/>
      <c r="J87" s="51"/>
      <c r="K87" s="52"/>
    </row>
    <row r="88" spans="2:11" s="57" customFormat="1" ht="29.45" customHeight="1">
      <c r="B88" s="101"/>
      <c r="C88" s="104"/>
      <c r="D88" s="104"/>
      <c r="E88" s="104"/>
      <c r="F88" s="107"/>
      <c r="G88" s="54" t="s">
        <v>9</v>
      </c>
      <c r="H88" s="47">
        <f>598.1+13100+1893.2</f>
        <v>15591.300000000001</v>
      </c>
      <c r="I88" s="125"/>
      <c r="J88" s="55"/>
      <c r="K88" s="56"/>
    </row>
    <row r="89" spans="2:11" s="57" customFormat="1" ht="34.5" customHeight="1">
      <c r="B89" s="101"/>
      <c r="C89" s="104"/>
      <c r="D89" s="104"/>
      <c r="E89" s="104"/>
      <c r="F89" s="107"/>
      <c r="G89" s="54" t="s">
        <v>10</v>
      </c>
      <c r="H89" s="47">
        <f>6.1+132.4+19.2</f>
        <v>157.69999999999999</v>
      </c>
      <c r="I89" s="126"/>
      <c r="J89" s="55"/>
      <c r="K89" s="56"/>
    </row>
    <row r="90" spans="2:11" s="53" customFormat="1" ht="22.9" customHeight="1">
      <c r="B90" s="100" t="s">
        <v>155</v>
      </c>
      <c r="C90" s="103" t="s">
        <v>141</v>
      </c>
      <c r="D90" s="103"/>
      <c r="E90" s="103"/>
      <c r="F90" s="106"/>
      <c r="G90" s="49" t="s">
        <v>7</v>
      </c>
      <c r="H90" s="50">
        <f>H92+H93+H91</f>
        <v>1010.2</v>
      </c>
      <c r="I90" s="103" t="s">
        <v>142</v>
      </c>
      <c r="J90" s="51"/>
      <c r="K90" s="52"/>
    </row>
    <row r="91" spans="2:11" s="53" customFormat="1" ht="22.9" customHeight="1">
      <c r="B91" s="101"/>
      <c r="C91" s="104"/>
      <c r="D91" s="104"/>
      <c r="E91" s="104"/>
      <c r="F91" s="107"/>
      <c r="G91" s="54" t="s">
        <v>8</v>
      </c>
      <c r="H91" s="50">
        <v>0</v>
      </c>
      <c r="I91" s="104"/>
      <c r="J91" s="51"/>
      <c r="K91" s="52"/>
    </row>
    <row r="92" spans="2:11" s="57" customFormat="1" ht="22.9" customHeight="1">
      <c r="B92" s="101"/>
      <c r="C92" s="104"/>
      <c r="D92" s="104"/>
      <c r="E92" s="104"/>
      <c r="F92" s="107"/>
      <c r="G92" s="54" t="s">
        <v>9</v>
      </c>
      <c r="H92" s="47">
        <v>1000</v>
      </c>
      <c r="I92" s="104"/>
      <c r="J92" s="55"/>
      <c r="K92" s="56"/>
    </row>
    <row r="93" spans="2:11" s="57" customFormat="1" ht="22.9" customHeight="1">
      <c r="B93" s="101"/>
      <c r="C93" s="104"/>
      <c r="D93" s="104"/>
      <c r="E93" s="104"/>
      <c r="F93" s="107"/>
      <c r="G93" s="54" t="s">
        <v>10</v>
      </c>
      <c r="H93" s="47">
        <v>10.199999999999999</v>
      </c>
      <c r="I93" s="105"/>
      <c r="J93" s="55"/>
      <c r="K93" s="56"/>
    </row>
    <row r="94" spans="2:11" s="25" customFormat="1" ht="30" customHeight="1">
      <c r="B94" s="82" t="s">
        <v>28</v>
      </c>
      <c r="C94" s="85" t="s">
        <v>27</v>
      </c>
      <c r="D94" s="85"/>
      <c r="E94" s="88" t="s">
        <v>118</v>
      </c>
      <c r="F94" s="91">
        <v>44926</v>
      </c>
      <c r="G94" s="36" t="s">
        <v>7</v>
      </c>
      <c r="H94" s="37">
        <f>H95+H96+H97+H98</f>
        <v>25503.599999999999</v>
      </c>
      <c r="I94" s="128"/>
      <c r="J94" s="38">
        <f>J96+J97+J95</f>
        <v>25503.600000000002</v>
      </c>
      <c r="K94" s="39">
        <f>J94-H94</f>
        <v>0</v>
      </c>
    </row>
    <row r="95" spans="2:11" s="26" customFormat="1" ht="20.25" customHeight="1">
      <c r="B95" s="83"/>
      <c r="C95" s="86"/>
      <c r="D95" s="86"/>
      <c r="E95" s="89"/>
      <c r="F95" s="92"/>
      <c r="G95" s="40" t="s">
        <v>8</v>
      </c>
      <c r="H95" s="37">
        <v>0</v>
      </c>
      <c r="I95" s="80"/>
      <c r="J95" s="38"/>
      <c r="K95" s="41"/>
    </row>
    <row r="96" spans="2:11" s="26" customFormat="1" ht="30.75" customHeight="1">
      <c r="B96" s="83"/>
      <c r="C96" s="86"/>
      <c r="D96" s="86"/>
      <c r="E96" s="89"/>
      <c r="F96" s="92"/>
      <c r="G96" s="40" t="s">
        <v>9</v>
      </c>
      <c r="H96" s="37">
        <f>H100+H103+H106+H109+H112+H166</f>
        <v>5022.7</v>
      </c>
      <c r="I96" s="80"/>
      <c r="J96" s="38">
        <v>5022.7</v>
      </c>
      <c r="K96" s="39">
        <f>J96-H96</f>
        <v>0</v>
      </c>
    </row>
    <row r="97" spans="2:11" s="26" customFormat="1" ht="30" customHeight="1">
      <c r="B97" s="83"/>
      <c r="C97" s="86"/>
      <c r="D97" s="86"/>
      <c r="E97" s="89"/>
      <c r="F97" s="92"/>
      <c r="G97" s="40" t="s">
        <v>10</v>
      </c>
      <c r="H97" s="37">
        <f>H101+H104+H107+H110+H113</f>
        <v>20480.899999999998</v>
      </c>
      <c r="I97" s="80"/>
      <c r="J97" s="38">
        <v>20480.900000000001</v>
      </c>
      <c r="K97" s="39">
        <f>J97-H97</f>
        <v>0</v>
      </c>
    </row>
    <row r="98" spans="2:11" s="26" customFormat="1" ht="33" customHeight="1">
      <c r="B98" s="84"/>
      <c r="C98" s="87"/>
      <c r="D98" s="87"/>
      <c r="E98" s="90"/>
      <c r="F98" s="93"/>
      <c r="G98" s="40" t="s">
        <v>11</v>
      </c>
      <c r="H98" s="37">
        <v>0</v>
      </c>
      <c r="I98" s="81"/>
      <c r="J98" s="24"/>
      <c r="K98" s="32"/>
    </row>
    <row r="99" spans="2:11" s="10" customFormat="1" ht="30" customHeight="1">
      <c r="B99" s="109" t="s">
        <v>29</v>
      </c>
      <c r="C99" s="88" t="s">
        <v>15</v>
      </c>
      <c r="D99" s="88"/>
      <c r="E99" s="88"/>
      <c r="F99" s="91"/>
      <c r="G99" s="34" t="s">
        <v>7</v>
      </c>
      <c r="H99" s="35">
        <f>H100+H101</f>
        <v>20589.3</v>
      </c>
      <c r="I99" s="88" t="s">
        <v>69</v>
      </c>
      <c r="J99" s="8"/>
      <c r="K99" s="9"/>
    </row>
    <row r="100" spans="2:11" ht="23.25" customHeight="1">
      <c r="B100" s="110"/>
      <c r="C100" s="89"/>
      <c r="D100" s="89"/>
      <c r="E100" s="89"/>
      <c r="F100" s="92"/>
      <c r="G100" s="13" t="s">
        <v>9</v>
      </c>
      <c r="H100" s="48">
        <f>4896+108.4</f>
        <v>5004.3999999999996</v>
      </c>
      <c r="I100" s="89"/>
    </row>
    <row r="101" spans="2:11" ht="20.25" customHeight="1">
      <c r="B101" s="110"/>
      <c r="C101" s="89"/>
      <c r="D101" s="89"/>
      <c r="E101" s="89"/>
      <c r="F101" s="92"/>
      <c r="G101" s="13" t="s">
        <v>10</v>
      </c>
      <c r="H101" s="48">
        <f>13976.4+1608.5</f>
        <v>15584.9</v>
      </c>
      <c r="I101" s="90"/>
    </row>
    <row r="102" spans="2:11" s="10" customFormat="1" ht="32.25" customHeight="1">
      <c r="B102" s="109" t="s">
        <v>30</v>
      </c>
      <c r="C102" s="88" t="s">
        <v>70</v>
      </c>
      <c r="D102" s="88"/>
      <c r="E102" s="88"/>
      <c r="F102" s="91"/>
      <c r="G102" s="34" t="s">
        <v>7</v>
      </c>
      <c r="H102" s="35">
        <f>H103+H104</f>
        <v>125.4</v>
      </c>
      <c r="I102" s="88" t="s">
        <v>31</v>
      </c>
      <c r="J102" s="8"/>
      <c r="K102" s="9"/>
    </row>
    <row r="103" spans="2:11" ht="27.75" customHeight="1">
      <c r="B103" s="110"/>
      <c r="C103" s="89"/>
      <c r="D103" s="89"/>
      <c r="E103" s="89"/>
      <c r="F103" s="92"/>
      <c r="G103" s="13" t="s">
        <v>9</v>
      </c>
      <c r="H103" s="48">
        <v>0</v>
      </c>
      <c r="I103" s="89"/>
    </row>
    <row r="104" spans="2:11" ht="30" customHeight="1">
      <c r="B104" s="110"/>
      <c r="C104" s="89"/>
      <c r="D104" s="89"/>
      <c r="E104" s="89"/>
      <c r="F104" s="92"/>
      <c r="G104" s="13" t="s">
        <v>10</v>
      </c>
      <c r="H104" s="48">
        <v>125.4</v>
      </c>
      <c r="I104" s="90"/>
    </row>
    <row r="105" spans="2:11" s="10" customFormat="1" ht="33" customHeight="1">
      <c r="B105" s="109" t="s">
        <v>34</v>
      </c>
      <c r="C105" s="88" t="s">
        <v>32</v>
      </c>
      <c r="D105" s="88"/>
      <c r="E105" s="88"/>
      <c r="F105" s="91"/>
      <c r="G105" s="34" t="s">
        <v>7</v>
      </c>
      <c r="H105" s="35">
        <f>H106+H107</f>
        <v>139.30000000000001</v>
      </c>
      <c r="I105" s="88" t="s">
        <v>129</v>
      </c>
      <c r="J105" s="8"/>
      <c r="K105" s="9"/>
    </row>
    <row r="106" spans="2:11" ht="33" customHeight="1">
      <c r="B106" s="110"/>
      <c r="C106" s="89"/>
      <c r="D106" s="89"/>
      <c r="E106" s="89"/>
      <c r="F106" s="92"/>
      <c r="G106" s="13" t="s">
        <v>9</v>
      </c>
      <c r="H106" s="48">
        <v>0</v>
      </c>
      <c r="I106" s="120"/>
    </row>
    <row r="107" spans="2:11" ht="46.9" customHeight="1">
      <c r="B107" s="110"/>
      <c r="C107" s="89"/>
      <c r="D107" s="89"/>
      <c r="E107" s="89"/>
      <c r="F107" s="92"/>
      <c r="G107" s="13" t="s">
        <v>10</v>
      </c>
      <c r="H107" s="48">
        <v>139.30000000000001</v>
      </c>
      <c r="I107" s="127"/>
      <c r="K107" s="58"/>
    </row>
    <row r="108" spans="2:11" s="10" customFormat="1" ht="40.5" customHeight="1">
      <c r="B108" s="109" t="s">
        <v>33</v>
      </c>
      <c r="C108" s="88" t="s">
        <v>66</v>
      </c>
      <c r="D108" s="88"/>
      <c r="E108" s="88"/>
      <c r="F108" s="91"/>
      <c r="G108" s="34" t="s">
        <v>7</v>
      </c>
      <c r="H108" s="35">
        <f>H109+H110</f>
        <v>58.8</v>
      </c>
      <c r="I108" s="88" t="s">
        <v>71</v>
      </c>
      <c r="J108" s="8"/>
      <c r="K108" s="9"/>
    </row>
    <row r="109" spans="2:11" ht="27" customHeight="1">
      <c r="B109" s="110"/>
      <c r="C109" s="89"/>
      <c r="D109" s="89"/>
      <c r="E109" s="89"/>
      <c r="F109" s="92"/>
      <c r="G109" s="13" t="s">
        <v>9</v>
      </c>
      <c r="H109" s="48">
        <v>0</v>
      </c>
      <c r="I109" s="89"/>
    </row>
    <row r="110" spans="2:11" ht="33" customHeight="1">
      <c r="B110" s="110"/>
      <c r="C110" s="89"/>
      <c r="D110" s="89"/>
      <c r="E110" s="89"/>
      <c r="F110" s="92"/>
      <c r="G110" s="13" t="s">
        <v>10</v>
      </c>
      <c r="H110" s="48">
        <v>58.8</v>
      </c>
      <c r="I110" s="90"/>
    </row>
    <row r="111" spans="2:11" s="10" customFormat="1" ht="31.5" customHeight="1">
      <c r="B111" s="109" t="s">
        <v>35</v>
      </c>
      <c r="C111" s="88" t="s">
        <v>26</v>
      </c>
      <c r="D111" s="88"/>
      <c r="E111" s="88"/>
      <c r="F111" s="91"/>
      <c r="G111" s="34" t="s">
        <v>7</v>
      </c>
      <c r="H111" s="35">
        <f>H112+H113</f>
        <v>4590.8</v>
      </c>
      <c r="I111" s="88" t="s">
        <v>112</v>
      </c>
      <c r="J111" s="8"/>
      <c r="K111" s="9"/>
    </row>
    <row r="112" spans="2:11" ht="24.75" customHeight="1">
      <c r="B112" s="110"/>
      <c r="C112" s="89"/>
      <c r="D112" s="89"/>
      <c r="E112" s="89"/>
      <c r="F112" s="92"/>
      <c r="G112" s="13" t="s">
        <v>9</v>
      </c>
      <c r="H112" s="48">
        <v>18.3</v>
      </c>
      <c r="I112" s="89"/>
    </row>
    <row r="113" spans="2:11" ht="27.75" customHeight="1">
      <c r="B113" s="110"/>
      <c r="C113" s="89"/>
      <c r="D113" s="89"/>
      <c r="E113" s="89"/>
      <c r="F113" s="92"/>
      <c r="G113" s="13" t="s">
        <v>10</v>
      </c>
      <c r="H113" s="47">
        <f>4240.5+60+272</f>
        <v>4572.5</v>
      </c>
      <c r="I113" s="90"/>
    </row>
    <row r="114" spans="2:11" s="25" customFormat="1" ht="30" customHeight="1">
      <c r="B114" s="82" t="s">
        <v>36</v>
      </c>
      <c r="C114" s="85" t="s">
        <v>72</v>
      </c>
      <c r="D114" s="85"/>
      <c r="E114" s="88" t="s">
        <v>118</v>
      </c>
      <c r="F114" s="91">
        <v>44926</v>
      </c>
      <c r="G114" s="36" t="s">
        <v>7</v>
      </c>
      <c r="H114" s="37">
        <f>H115+H116+H117+H118</f>
        <v>1638.7</v>
      </c>
      <c r="I114" s="79" t="s">
        <v>87</v>
      </c>
      <c r="J114" s="59">
        <f>J115+J116+J117</f>
        <v>1638.7</v>
      </c>
      <c r="K114" s="60">
        <f>H114-J114</f>
        <v>0</v>
      </c>
    </row>
    <row r="115" spans="2:11" s="26" customFormat="1" ht="26.25" customHeight="1">
      <c r="B115" s="83"/>
      <c r="C115" s="86"/>
      <c r="D115" s="86"/>
      <c r="E115" s="89"/>
      <c r="F115" s="92"/>
      <c r="G115" s="40" t="s">
        <v>8</v>
      </c>
      <c r="H115" s="37">
        <v>0</v>
      </c>
      <c r="I115" s="80"/>
      <c r="J115" s="61"/>
      <c r="K115" s="62"/>
    </row>
    <row r="116" spans="2:11" s="26" customFormat="1" ht="27.75" customHeight="1">
      <c r="B116" s="83"/>
      <c r="C116" s="86"/>
      <c r="D116" s="86"/>
      <c r="E116" s="89"/>
      <c r="F116" s="92"/>
      <c r="G116" s="40" t="s">
        <v>9</v>
      </c>
      <c r="H116" s="37">
        <f>H121+H126</f>
        <v>810</v>
      </c>
      <c r="I116" s="80"/>
      <c r="J116" s="61">
        <v>810</v>
      </c>
      <c r="K116" s="62">
        <f>H116-J116</f>
        <v>0</v>
      </c>
    </row>
    <row r="117" spans="2:11" s="26" customFormat="1" ht="30" customHeight="1">
      <c r="B117" s="83"/>
      <c r="C117" s="86"/>
      <c r="D117" s="86"/>
      <c r="E117" s="89"/>
      <c r="F117" s="92"/>
      <c r="G117" s="40" t="s">
        <v>10</v>
      </c>
      <c r="H117" s="37">
        <f>H122+H127</f>
        <v>828.7</v>
      </c>
      <c r="I117" s="80"/>
      <c r="J117" s="61">
        <v>828.7</v>
      </c>
      <c r="K117" s="62">
        <f>H117-J117</f>
        <v>0</v>
      </c>
    </row>
    <row r="118" spans="2:11" s="26" customFormat="1" ht="33" customHeight="1">
      <c r="B118" s="84"/>
      <c r="C118" s="87"/>
      <c r="D118" s="87"/>
      <c r="E118" s="90"/>
      <c r="F118" s="93"/>
      <c r="G118" s="40" t="s">
        <v>11</v>
      </c>
      <c r="H118" s="37">
        <v>0</v>
      </c>
      <c r="I118" s="81"/>
      <c r="J118" s="61"/>
      <c r="K118" s="62"/>
    </row>
    <row r="119" spans="2:11" s="10" customFormat="1" ht="25.5" customHeight="1">
      <c r="B119" s="109" t="s">
        <v>50</v>
      </c>
      <c r="C119" s="88" t="s">
        <v>51</v>
      </c>
      <c r="D119" s="88"/>
      <c r="E119" s="88" t="s">
        <v>118</v>
      </c>
      <c r="F119" s="91">
        <v>44926</v>
      </c>
      <c r="G119" s="34" t="s">
        <v>7</v>
      </c>
      <c r="H119" s="11">
        <f>H120+H121+H122+H123</f>
        <v>1507.2</v>
      </c>
      <c r="I119" s="97" t="s">
        <v>146</v>
      </c>
      <c r="J119" s="8"/>
      <c r="K119" s="9"/>
    </row>
    <row r="120" spans="2:11" ht="21.75" customHeight="1">
      <c r="B120" s="110"/>
      <c r="C120" s="89"/>
      <c r="D120" s="89"/>
      <c r="E120" s="89"/>
      <c r="F120" s="92"/>
      <c r="G120" s="13" t="s">
        <v>8</v>
      </c>
      <c r="H120" s="11">
        <v>0</v>
      </c>
      <c r="I120" s="98"/>
    </row>
    <row r="121" spans="2:11" ht="21" customHeight="1">
      <c r="B121" s="110"/>
      <c r="C121" s="89"/>
      <c r="D121" s="89"/>
      <c r="E121" s="89"/>
      <c r="F121" s="92"/>
      <c r="G121" s="13" t="s">
        <v>9</v>
      </c>
      <c r="H121" s="11">
        <v>810</v>
      </c>
      <c r="I121" s="98"/>
    </row>
    <row r="122" spans="2:11" ht="24.75" customHeight="1">
      <c r="B122" s="110"/>
      <c r="C122" s="89"/>
      <c r="D122" s="89"/>
      <c r="E122" s="89"/>
      <c r="F122" s="92"/>
      <c r="G122" s="13" t="s">
        <v>10</v>
      </c>
      <c r="H122" s="11">
        <v>697.2</v>
      </c>
      <c r="I122" s="98"/>
    </row>
    <row r="123" spans="2:11" ht="33" customHeight="1">
      <c r="B123" s="111"/>
      <c r="C123" s="90"/>
      <c r="D123" s="90"/>
      <c r="E123" s="90"/>
      <c r="F123" s="93"/>
      <c r="G123" s="13" t="s">
        <v>11</v>
      </c>
      <c r="H123" s="11">
        <v>0</v>
      </c>
      <c r="I123" s="99"/>
    </row>
    <row r="124" spans="2:11" s="53" customFormat="1" ht="24" customHeight="1">
      <c r="B124" s="100" t="s">
        <v>52</v>
      </c>
      <c r="C124" s="103" t="s">
        <v>53</v>
      </c>
      <c r="D124" s="103"/>
      <c r="E124" s="103" t="s">
        <v>118</v>
      </c>
      <c r="F124" s="106">
        <v>44926</v>
      </c>
      <c r="G124" s="49" t="s">
        <v>7</v>
      </c>
      <c r="H124" s="63">
        <f>H125+H126+H127+H128</f>
        <v>131.5</v>
      </c>
      <c r="I124" s="94" t="s">
        <v>147</v>
      </c>
      <c r="J124" s="51"/>
      <c r="K124" s="52"/>
    </row>
    <row r="125" spans="2:11" s="57" customFormat="1" ht="20.25" customHeight="1">
      <c r="B125" s="101"/>
      <c r="C125" s="104"/>
      <c r="D125" s="104"/>
      <c r="E125" s="104"/>
      <c r="F125" s="107"/>
      <c r="G125" s="54" t="s">
        <v>8</v>
      </c>
      <c r="H125" s="63">
        <v>0</v>
      </c>
      <c r="I125" s="95"/>
      <c r="J125" s="55"/>
      <c r="K125" s="56"/>
    </row>
    <row r="126" spans="2:11" s="57" customFormat="1" ht="18.75" customHeight="1">
      <c r="B126" s="101"/>
      <c r="C126" s="104"/>
      <c r="D126" s="104"/>
      <c r="E126" s="104"/>
      <c r="F126" s="107"/>
      <c r="G126" s="54" t="s">
        <v>9</v>
      </c>
      <c r="H126" s="63">
        <v>0</v>
      </c>
      <c r="I126" s="95"/>
      <c r="J126" s="55"/>
      <c r="K126" s="56"/>
    </row>
    <row r="127" spans="2:11" s="57" customFormat="1" ht="19.5" customHeight="1">
      <c r="B127" s="101"/>
      <c r="C127" s="104"/>
      <c r="D127" s="104"/>
      <c r="E127" s="104"/>
      <c r="F127" s="107"/>
      <c r="G127" s="54" t="s">
        <v>10</v>
      </c>
      <c r="H127" s="63">
        <f>120+11.5</f>
        <v>131.5</v>
      </c>
      <c r="I127" s="95"/>
      <c r="J127" s="55"/>
      <c r="K127" s="56"/>
    </row>
    <row r="128" spans="2:11" s="57" customFormat="1" ht="33" customHeight="1">
      <c r="B128" s="102"/>
      <c r="C128" s="105"/>
      <c r="D128" s="105"/>
      <c r="E128" s="105"/>
      <c r="F128" s="108"/>
      <c r="G128" s="54" t="s">
        <v>11</v>
      </c>
      <c r="H128" s="63">
        <v>0</v>
      </c>
      <c r="I128" s="96"/>
      <c r="J128" s="55"/>
      <c r="K128" s="56"/>
    </row>
    <row r="129" spans="2:11" s="25" customFormat="1" ht="21" customHeight="1">
      <c r="B129" s="82" t="s">
        <v>115</v>
      </c>
      <c r="C129" s="85" t="s">
        <v>116</v>
      </c>
      <c r="D129" s="85"/>
      <c r="E129" s="88" t="s">
        <v>118</v>
      </c>
      <c r="F129" s="91">
        <v>44926</v>
      </c>
      <c r="G129" s="36" t="s">
        <v>7</v>
      </c>
      <c r="H129" s="37">
        <f>H130+H131+H132+H133</f>
        <v>303.10000000000002</v>
      </c>
      <c r="I129" s="79" t="s">
        <v>150</v>
      </c>
      <c r="J129" s="59">
        <f>J130+J131+J132</f>
        <v>303.10000000000002</v>
      </c>
      <c r="K129" s="60">
        <f>H129-J129</f>
        <v>0</v>
      </c>
    </row>
    <row r="130" spans="2:11" s="26" customFormat="1" ht="21" customHeight="1">
      <c r="B130" s="83"/>
      <c r="C130" s="86"/>
      <c r="D130" s="86"/>
      <c r="E130" s="89"/>
      <c r="F130" s="92"/>
      <c r="G130" s="40" t="s">
        <v>8</v>
      </c>
      <c r="H130" s="37">
        <v>0</v>
      </c>
      <c r="I130" s="80"/>
      <c r="J130" s="61"/>
      <c r="K130" s="62"/>
    </row>
    <row r="131" spans="2:11" s="26" customFormat="1" ht="21" customHeight="1">
      <c r="B131" s="83"/>
      <c r="C131" s="86"/>
      <c r="D131" s="86"/>
      <c r="E131" s="89"/>
      <c r="F131" s="92"/>
      <c r="G131" s="40" t="s">
        <v>9</v>
      </c>
      <c r="H131" s="37">
        <v>300</v>
      </c>
      <c r="I131" s="80"/>
      <c r="J131" s="61">
        <v>300</v>
      </c>
      <c r="K131" s="62">
        <f>H131-J131</f>
        <v>0</v>
      </c>
    </row>
    <row r="132" spans="2:11" s="26" customFormat="1" ht="21" customHeight="1">
      <c r="B132" s="83"/>
      <c r="C132" s="86"/>
      <c r="D132" s="86"/>
      <c r="E132" s="89"/>
      <c r="F132" s="92"/>
      <c r="G132" s="40" t="s">
        <v>10</v>
      </c>
      <c r="H132" s="37">
        <v>3.1</v>
      </c>
      <c r="I132" s="80"/>
      <c r="J132" s="61">
        <v>3.1</v>
      </c>
      <c r="K132" s="62">
        <f>H132-J132</f>
        <v>0</v>
      </c>
    </row>
    <row r="133" spans="2:11" s="26" customFormat="1" ht="30" customHeight="1">
      <c r="B133" s="84"/>
      <c r="C133" s="87"/>
      <c r="D133" s="87"/>
      <c r="E133" s="90"/>
      <c r="F133" s="93"/>
      <c r="G133" s="40" t="s">
        <v>11</v>
      </c>
      <c r="H133" s="37">
        <v>0</v>
      </c>
      <c r="I133" s="81"/>
      <c r="J133" s="61"/>
      <c r="K133" s="62"/>
    </row>
    <row r="134" spans="2:11" s="25" customFormat="1" ht="21" customHeight="1">
      <c r="B134" s="82" t="s">
        <v>126</v>
      </c>
      <c r="C134" s="85" t="s">
        <v>123</v>
      </c>
      <c r="D134" s="85"/>
      <c r="E134" s="88" t="s">
        <v>118</v>
      </c>
      <c r="F134" s="91">
        <v>44926</v>
      </c>
      <c r="G134" s="36" t="s">
        <v>7</v>
      </c>
      <c r="H134" s="37">
        <f>H135+H136+H137+H138</f>
        <v>659.6</v>
      </c>
      <c r="I134" s="79" t="s">
        <v>151</v>
      </c>
      <c r="J134" s="59"/>
      <c r="K134" s="60"/>
    </row>
    <row r="135" spans="2:11" s="26" customFormat="1" ht="21" customHeight="1">
      <c r="B135" s="83"/>
      <c r="C135" s="86"/>
      <c r="D135" s="86"/>
      <c r="E135" s="89"/>
      <c r="F135" s="92"/>
      <c r="G135" s="40" t="s">
        <v>8</v>
      </c>
      <c r="H135" s="37">
        <v>646.4</v>
      </c>
      <c r="I135" s="80"/>
      <c r="J135" s="61"/>
      <c r="K135" s="62"/>
    </row>
    <row r="136" spans="2:11" s="26" customFormat="1" ht="21" customHeight="1">
      <c r="B136" s="83"/>
      <c r="C136" s="86"/>
      <c r="D136" s="86"/>
      <c r="E136" s="89"/>
      <c r="F136" s="92"/>
      <c r="G136" s="40" t="s">
        <v>9</v>
      </c>
      <c r="H136" s="37">
        <v>6.6</v>
      </c>
      <c r="I136" s="80"/>
      <c r="J136" s="61"/>
      <c r="K136" s="62"/>
    </row>
    <row r="137" spans="2:11" s="26" customFormat="1" ht="21" customHeight="1">
      <c r="B137" s="83"/>
      <c r="C137" s="86"/>
      <c r="D137" s="86"/>
      <c r="E137" s="89"/>
      <c r="F137" s="92"/>
      <c r="G137" s="40" t="s">
        <v>10</v>
      </c>
      <c r="H137" s="37">
        <v>6.6</v>
      </c>
      <c r="I137" s="80"/>
      <c r="J137" s="61"/>
      <c r="K137" s="62"/>
    </row>
    <row r="138" spans="2:11" s="26" customFormat="1" ht="30" customHeight="1">
      <c r="B138" s="84"/>
      <c r="C138" s="87"/>
      <c r="D138" s="87"/>
      <c r="E138" s="90"/>
      <c r="F138" s="93"/>
      <c r="G138" s="40" t="s">
        <v>11</v>
      </c>
      <c r="H138" s="37">
        <v>0</v>
      </c>
      <c r="I138" s="81"/>
      <c r="J138" s="61"/>
      <c r="K138" s="62"/>
    </row>
    <row r="139" spans="2:11" s="68" customFormat="1" ht="30" customHeight="1">
      <c r="B139" s="164" t="s">
        <v>37</v>
      </c>
      <c r="C139" s="152" t="s">
        <v>111</v>
      </c>
      <c r="D139" s="177" t="s">
        <v>85</v>
      </c>
      <c r="E139" s="88" t="s">
        <v>118</v>
      </c>
      <c r="F139" s="91">
        <v>44926</v>
      </c>
      <c r="G139" s="64" t="s">
        <v>7</v>
      </c>
      <c r="H139" s="65">
        <f>H140+H141+H142+H143</f>
        <v>20744.400000000001</v>
      </c>
      <c r="I139" s="180"/>
      <c r="J139" s="66">
        <f>J140+J141+J142</f>
        <v>20744.400000000001</v>
      </c>
      <c r="K139" s="67">
        <f>H139-J139</f>
        <v>0</v>
      </c>
    </row>
    <row r="140" spans="2:11" s="71" customFormat="1" ht="30.75" customHeight="1">
      <c r="B140" s="165"/>
      <c r="C140" s="153"/>
      <c r="D140" s="178"/>
      <c r="E140" s="89"/>
      <c r="F140" s="92"/>
      <c r="G140" s="69" t="s">
        <v>8</v>
      </c>
      <c r="H140" s="65">
        <f>H145+H155</f>
        <v>0</v>
      </c>
      <c r="I140" s="181"/>
      <c r="J140" s="70">
        <v>0</v>
      </c>
      <c r="K140" s="67">
        <f t="shared" ref="K140:K141" si="0">H140-J140</f>
        <v>0</v>
      </c>
    </row>
    <row r="141" spans="2:11" s="71" customFormat="1" ht="30" customHeight="1">
      <c r="B141" s="165"/>
      <c r="C141" s="153"/>
      <c r="D141" s="178"/>
      <c r="E141" s="89"/>
      <c r="F141" s="92"/>
      <c r="G141" s="69" t="s">
        <v>9</v>
      </c>
      <c r="H141" s="65">
        <f>H146+H156</f>
        <v>20744.400000000001</v>
      </c>
      <c r="I141" s="181"/>
      <c r="J141" s="70">
        <v>20744.400000000001</v>
      </c>
      <c r="K141" s="67">
        <f t="shared" si="0"/>
        <v>0</v>
      </c>
    </row>
    <row r="142" spans="2:11" s="71" customFormat="1" ht="27.75" customHeight="1">
      <c r="B142" s="165"/>
      <c r="C142" s="153"/>
      <c r="D142" s="178"/>
      <c r="E142" s="89"/>
      <c r="F142" s="92"/>
      <c r="G142" s="69" t="s">
        <v>10</v>
      </c>
      <c r="H142" s="65">
        <f>H147+H157</f>
        <v>0</v>
      </c>
      <c r="I142" s="181"/>
      <c r="J142" s="72"/>
      <c r="K142" s="73"/>
    </row>
    <row r="143" spans="2:11" s="71" customFormat="1" ht="36" customHeight="1">
      <c r="B143" s="166"/>
      <c r="C143" s="154"/>
      <c r="D143" s="179"/>
      <c r="E143" s="90"/>
      <c r="F143" s="93"/>
      <c r="G143" s="69" t="s">
        <v>11</v>
      </c>
      <c r="H143" s="65">
        <f>H148+H158</f>
        <v>0</v>
      </c>
      <c r="I143" s="182"/>
      <c r="J143" s="72"/>
      <c r="K143" s="73"/>
    </row>
    <row r="144" spans="2:11" s="31" customFormat="1" ht="37.5" customHeight="1">
      <c r="B144" s="129" t="s">
        <v>38</v>
      </c>
      <c r="C144" s="132" t="s">
        <v>152</v>
      </c>
      <c r="D144" s="132" t="s">
        <v>85</v>
      </c>
      <c r="E144" s="132"/>
      <c r="F144" s="183"/>
      <c r="G144" s="42" t="s">
        <v>7</v>
      </c>
      <c r="H144" s="43">
        <f>H145+H146+H147+H148</f>
        <v>14429.7</v>
      </c>
      <c r="I144" s="186" t="s">
        <v>132</v>
      </c>
      <c r="J144" s="29"/>
      <c r="K144" s="30"/>
    </row>
    <row r="145" spans="2:11" s="33" customFormat="1" ht="42.75" customHeight="1">
      <c r="B145" s="130"/>
      <c r="C145" s="133"/>
      <c r="D145" s="133"/>
      <c r="E145" s="133"/>
      <c r="F145" s="184"/>
      <c r="G145" s="44" t="s">
        <v>8</v>
      </c>
      <c r="H145" s="43">
        <f>H150</f>
        <v>0</v>
      </c>
      <c r="I145" s="147"/>
      <c r="J145" s="24"/>
      <c r="K145" s="32"/>
    </row>
    <row r="146" spans="2:11" s="33" customFormat="1" ht="36" customHeight="1">
      <c r="B146" s="130"/>
      <c r="C146" s="133"/>
      <c r="D146" s="133"/>
      <c r="E146" s="133"/>
      <c r="F146" s="184"/>
      <c r="G146" s="44" t="s">
        <v>9</v>
      </c>
      <c r="H146" s="43">
        <f>H151</f>
        <v>14429.7</v>
      </c>
      <c r="I146" s="147"/>
      <c r="J146" s="24"/>
      <c r="K146" s="32"/>
    </row>
    <row r="147" spans="2:11" s="33" customFormat="1" ht="31.5" customHeight="1">
      <c r="B147" s="130"/>
      <c r="C147" s="133"/>
      <c r="D147" s="133"/>
      <c r="E147" s="133"/>
      <c r="F147" s="184"/>
      <c r="G147" s="44" t="s">
        <v>10</v>
      </c>
      <c r="H147" s="43">
        <f>H152</f>
        <v>0</v>
      </c>
      <c r="I147" s="147"/>
      <c r="J147" s="24"/>
      <c r="K147" s="32"/>
    </row>
    <row r="148" spans="2:11" s="33" customFormat="1" ht="36.75" customHeight="1">
      <c r="B148" s="131"/>
      <c r="C148" s="134"/>
      <c r="D148" s="134"/>
      <c r="E148" s="134"/>
      <c r="F148" s="185"/>
      <c r="G148" s="44" t="s">
        <v>11</v>
      </c>
      <c r="H148" s="43">
        <v>0</v>
      </c>
      <c r="I148" s="148"/>
      <c r="J148" s="24"/>
      <c r="K148" s="32"/>
    </row>
    <row r="149" spans="2:11" ht="46.5" customHeight="1">
      <c r="B149" s="109" t="s">
        <v>81</v>
      </c>
      <c r="C149" s="88" t="s">
        <v>101</v>
      </c>
      <c r="D149" s="88"/>
      <c r="E149" s="88"/>
      <c r="F149" s="170"/>
      <c r="G149" s="34" t="s">
        <v>7</v>
      </c>
      <c r="H149" s="11">
        <f>H150+H151+H152+H153</f>
        <v>14429.7</v>
      </c>
      <c r="I149" s="103" t="s">
        <v>133</v>
      </c>
    </row>
    <row r="150" spans="2:11" ht="46.5" customHeight="1">
      <c r="B150" s="110"/>
      <c r="C150" s="89"/>
      <c r="D150" s="89"/>
      <c r="E150" s="89"/>
      <c r="F150" s="171"/>
      <c r="G150" s="13" t="s">
        <v>8</v>
      </c>
      <c r="H150" s="11">
        <v>0</v>
      </c>
      <c r="I150" s="104"/>
    </row>
    <row r="151" spans="2:11" ht="36.75" customHeight="1">
      <c r="B151" s="110"/>
      <c r="C151" s="89"/>
      <c r="D151" s="89"/>
      <c r="E151" s="89"/>
      <c r="F151" s="171"/>
      <c r="G151" s="13" t="s">
        <v>9</v>
      </c>
      <c r="H151" s="11">
        <v>14429.7</v>
      </c>
      <c r="I151" s="104"/>
    </row>
    <row r="152" spans="2:11" ht="44.25" customHeight="1">
      <c r="B152" s="74"/>
      <c r="C152" s="89"/>
      <c r="D152" s="46"/>
      <c r="E152" s="46"/>
      <c r="F152" s="75"/>
      <c r="G152" s="13" t="s">
        <v>10</v>
      </c>
      <c r="H152" s="11">
        <v>0</v>
      </c>
      <c r="I152" s="104"/>
    </row>
    <row r="153" spans="2:11" ht="45" customHeight="1">
      <c r="B153" s="74"/>
      <c r="C153" s="90"/>
      <c r="D153" s="46"/>
      <c r="E153" s="46"/>
      <c r="F153" s="75"/>
      <c r="G153" s="13" t="s">
        <v>11</v>
      </c>
      <c r="H153" s="11">
        <v>0</v>
      </c>
      <c r="I153" s="105"/>
    </row>
    <row r="154" spans="2:11" s="31" customFormat="1" ht="31.15" customHeight="1">
      <c r="B154" s="129" t="s">
        <v>73</v>
      </c>
      <c r="C154" s="132" t="s">
        <v>153</v>
      </c>
      <c r="D154" s="132" t="s">
        <v>85</v>
      </c>
      <c r="E154" s="132"/>
      <c r="F154" s="183"/>
      <c r="G154" s="42" t="s">
        <v>7</v>
      </c>
      <c r="H154" s="43">
        <f>H155+H156+H157+H158</f>
        <v>6314.7</v>
      </c>
      <c r="I154" s="186" t="s">
        <v>74</v>
      </c>
      <c r="J154" s="29"/>
      <c r="K154" s="30"/>
    </row>
    <row r="155" spans="2:11" s="33" customFormat="1" ht="31.15" customHeight="1">
      <c r="B155" s="130"/>
      <c r="C155" s="133"/>
      <c r="D155" s="133"/>
      <c r="E155" s="133"/>
      <c r="F155" s="184"/>
      <c r="G155" s="44" t="s">
        <v>8</v>
      </c>
      <c r="H155" s="43">
        <v>0</v>
      </c>
      <c r="I155" s="147"/>
      <c r="J155" s="24"/>
      <c r="K155" s="32"/>
    </row>
    <row r="156" spans="2:11" s="33" customFormat="1" ht="31.15" customHeight="1">
      <c r="B156" s="130"/>
      <c r="C156" s="133"/>
      <c r="D156" s="133"/>
      <c r="E156" s="133"/>
      <c r="F156" s="184"/>
      <c r="G156" s="44" t="s">
        <v>9</v>
      </c>
      <c r="H156" s="76">
        <f>H161</f>
        <v>6314.7</v>
      </c>
      <c r="I156" s="147"/>
      <c r="J156" s="24"/>
      <c r="K156" s="32"/>
    </row>
    <row r="157" spans="2:11" s="33" customFormat="1" ht="31.15" customHeight="1">
      <c r="B157" s="130"/>
      <c r="C157" s="133"/>
      <c r="D157" s="133"/>
      <c r="E157" s="133"/>
      <c r="F157" s="184"/>
      <c r="G157" s="44" t="s">
        <v>10</v>
      </c>
      <c r="H157" s="43">
        <v>0</v>
      </c>
      <c r="I157" s="147"/>
      <c r="J157" s="24"/>
      <c r="K157" s="32"/>
    </row>
    <row r="158" spans="2:11" s="33" customFormat="1" ht="31.15" customHeight="1">
      <c r="B158" s="131"/>
      <c r="C158" s="134"/>
      <c r="D158" s="134"/>
      <c r="E158" s="134"/>
      <c r="F158" s="185"/>
      <c r="G158" s="44" t="s">
        <v>11</v>
      </c>
      <c r="H158" s="43">
        <v>0</v>
      </c>
      <c r="I158" s="148"/>
      <c r="J158" s="24"/>
      <c r="K158" s="32"/>
    </row>
    <row r="159" spans="2:11" s="10" customFormat="1" ht="33" customHeight="1">
      <c r="B159" s="109" t="s">
        <v>57</v>
      </c>
      <c r="C159" s="88" t="s">
        <v>75</v>
      </c>
      <c r="D159" s="88" t="s">
        <v>85</v>
      </c>
      <c r="E159" s="88"/>
      <c r="F159" s="170"/>
      <c r="G159" s="34" t="s">
        <v>7</v>
      </c>
      <c r="H159" s="11">
        <f>H160+H161+H162+H163</f>
        <v>6314.7</v>
      </c>
      <c r="I159" s="94" t="s">
        <v>145</v>
      </c>
      <c r="J159" s="8"/>
      <c r="K159" s="9"/>
    </row>
    <row r="160" spans="2:11" ht="32.25" customHeight="1">
      <c r="B160" s="110"/>
      <c r="C160" s="89"/>
      <c r="D160" s="89"/>
      <c r="E160" s="89"/>
      <c r="F160" s="171"/>
      <c r="G160" s="13" t="s">
        <v>8</v>
      </c>
      <c r="H160" s="11">
        <v>0</v>
      </c>
      <c r="I160" s="95"/>
    </row>
    <row r="161" spans="2:11" ht="33" customHeight="1">
      <c r="B161" s="110"/>
      <c r="C161" s="89"/>
      <c r="D161" s="89"/>
      <c r="E161" s="89"/>
      <c r="F161" s="171"/>
      <c r="G161" s="13" t="s">
        <v>9</v>
      </c>
      <c r="H161" s="11">
        <f>5722+592.7</f>
        <v>6314.7</v>
      </c>
      <c r="I161" s="95"/>
    </row>
    <row r="162" spans="2:11" ht="30.75" customHeight="1">
      <c r="B162" s="110"/>
      <c r="C162" s="89"/>
      <c r="D162" s="89"/>
      <c r="E162" s="89"/>
      <c r="F162" s="171"/>
      <c r="G162" s="13" t="s">
        <v>10</v>
      </c>
      <c r="H162" s="11">
        <v>0</v>
      </c>
      <c r="I162" s="95"/>
    </row>
    <row r="163" spans="2:11" ht="38.25" customHeight="1">
      <c r="B163" s="111"/>
      <c r="C163" s="90"/>
      <c r="D163" s="90"/>
      <c r="E163" s="90"/>
      <c r="F163" s="173"/>
      <c r="G163" s="13" t="s">
        <v>11</v>
      </c>
      <c r="H163" s="11">
        <v>0</v>
      </c>
      <c r="I163" s="96"/>
    </row>
    <row r="164" spans="2:11" s="19" customFormat="1" ht="31.5" customHeight="1">
      <c r="B164" s="164" t="s">
        <v>39</v>
      </c>
      <c r="C164" s="152" t="s">
        <v>86</v>
      </c>
      <c r="D164" s="152"/>
      <c r="E164" s="88" t="s">
        <v>118</v>
      </c>
      <c r="F164" s="91">
        <v>44926</v>
      </c>
      <c r="G164" s="64" t="s">
        <v>7</v>
      </c>
      <c r="H164" s="77">
        <f>H165+H166+H167+H168</f>
        <v>2861.1000000000004</v>
      </c>
      <c r="I164" s="152" t="s">
        <v>93</v>
      </c>
      <c r="J164" s="17"/>
      <c r="K164" s="18"/>
    </row>
    <row r="165" spans="2:11" s="19" customFormat="1" ht="31.5" customHeight="1">
      <c r="B165" s="165"/>
      <c r="C165" s="153"/>
      <c r="D165" s="153"/>
      <c r="E165" s="89"/>
      <c r="F165" s="92"/>
      <c r="G165" s="64" t="s">
        <v>8</v>
      </c>
      <c r="H165" s="77">
        <f>H170+H175</f>
        <v>0</v>
      </c>
      <c r="I165" s="153"/>
      <c r="J165" s="17"/>
      <c r="K165" s="18"/>
    </row>
    <row r="166" spans="2:11" s="23" customFormat="1" ht="24.75" customHeight="1">
      <c r="B166" s="165"/>
      <c r="C166" s="153"/>
      <c r="D166" s="153"/>
      <c r="E166" s="89"/>
      <c r="F166" s="92"/>
      <c r="G166" s="69" t="s">
        <v>9</v>
      </c>
      <c r="H166" s="77">
        <f t="shared" ref="H166:H167" si="1">H171+H176</f>
        <v>0</v>
      </c>
      <c r="I166" s="153"/>
      <c r="J166" s="21"/>
      <c r="K166" s="22"/>
    </row>
    <row r="167" spans="2:11" s="23" customFormat="1" ht="27.75" customHeight="1">
      <c r="B167" s="165"/>
      <c r="C167" s="153"/>
      <c r="D167" s="153"/>
      <c r="E167" s="89"/>
      <c r="F167" s="92"/>
      <c r="G167" s="69" t="s">
        <v>10</v>
      </c>
      <c r="H167" s="77">
        <f t="shared" si="1"/>
        <v>2861.1000000000004</v>
      </c>
      <c r="I167" s="153"/>
      <c r="J167" s="21"/>
      <c r="K167" s="22"/>
    </row>
    <row r="168" spans="2:11" s="23" customFormat="1" ht="31.5">
      <c r="B168" s="166"/>
      <c r="C168" s="154"/>
      <c r="D168" s="154"/>
      <c r="E168" s="90"/>
      <c r="F168" s="93"/>
      <c r="G168" s="64" t="s">
        <v>11</v>
      </c>
      <c r="H168" s="77">
        <f>H173+H178</f>
        <v>0</v>
      </c>
      <c r="I168" s="154"/>
      <c r="J168" s="21"/>
      <c r="K168" s="22"/>
    </row>
    <row r="169" spans="2:11" s="10" customFormat="1" ht="20.25" customHeight="1">
      <c r="B169" s="109" t="s">
        <v>54</v>
      </c>
      <c r="C169" s="174" t="s">
        <v>94</v>
      </c>
      <c r="D169" s="88"/>
      <c r="E169" s="88" t="s">
        <v>118</v>
      </c>
      <c r="F169" s="91">
        <v>44926</v>
      </c>
      <c r="G169" s="34" t="s">
        <v>7</v>
      </c>
      <c r="H169" s="11">
        <f>H170+H171+H172+H173</f>
        <v>2832.8</v>
      </c>
      <c r="I169" s="172" t="s">
        <v>136</v>
      </c>
      <c r="J169" s="8"/>
      <c r="K169" s="9"/>
    </row>
    <row r="170" spans="2:11" ht="21" customHeight="1">
      <c r="B170" s="110"/>
      <c r="C170" s="175"/>
      <c r="D170" s="89"/>
      <c r="E170" s="89"/>
      <c r="F170" s="92"/>
      <c r="G170" s="13" t="s">
        <v>8</v>
      </c>
      <c r="H170" s="11">
        <v>0</v>
      </c>
      <c r="I170" s="142"/>
      <c r="J170" s="2" t="s">
        <v>113</v>
      </c>
    </row>
    <row r="171" spans="2:11" ht="26.25" customHeight="1">
      <c r="B171" s="110"/>
      <c r="C171" s="175"/>
      <c r="D171" s="89"/>
      <c r="E171" s="89"/>
      <c r="F171" s="92"/>
      <c r="G171" s="13" t="s">
        <v>9</v>
      </c>
      <c r="H171" s="11">
        <v>0</v>
      </c>
      <c r="I171" s="142"/>
      <c r="J171" s="2" t="s">
        <v>114</v>
      </c>
    </row>
    <row r="172" spans="2:11" ht="26.25" customHeight="1">
      <c r="B172" s="110"/>
      <c r="C172" s="175"/>
      <c r="D172" s="89"/>
      <c r="E172" s="89"/>
      <c r="F172" s="92"/>
      <c r="G172" s="13" t="s">
        <v>10</v>
      </c>
      <c r="H172" s="11">
        <v>2832.8</v>
      </c>
      <c r="I172" s="142"/>
    </row>
    <row r="173" spans="2:11" ht="38.25" customHeight="1">
      <c r="B173" s="111"/>
      <c r="C173" s="176"/>
      <c r="D173" s="90"/>
      <c r="E173" s="90"/>
      <c r="F173" s="93"/>
      <c r="G173" s="13" t="s">
        <v>11</v>
      </c>
      <c r="H173" s="11">
        <v>0</v>
      </c>
      <c r="I173" s="143"/>
    </row>
    <row r="174" spans="2:11" s="10" customFormat="1" ht="28.5" customHeight="1">
      <c r="B174" s="109" t="s">
        <v>55</v>
      </c>
      <c r="C174" s="174" t="s">
        <v>95</v>
      </c>
      <c r="D174" s="88"/>
      <c r="E174" s="88" t="s">
        <v>118</v>
      </c>
      <c r="F174" s="91">
        <v>44926</v>
      </c>
      <c r="G174" s="34" t="s">
        <v>7</v>
      </c>
      <c r="H174" s="11">
        <f>H175+H176+H177+H178</f>
        <v>28.3</v>
      </c>
      <c r="I174" s="97" t="s">
        <v>96</v>
      </c>
      <c r="J174" s="8"/>
      <c r="K174" s="9"/>
    </row>
    <row r="175" spans="2:11" ht="27" customHeight="1">
      <c r="B175" s="110"/>
      <c r="C175" s="175"/>
      <c r="D175" s="89"/>
      <c r="E175" s="89"/>
      <c r="F175" s="92"/>
      <c r="G175" s="13" t="s">
        <v>8</v>
      </c>
      <c r="H175" s="11">
        <v>0</v>
      </c>
      <c r="I175" s="98"/>
    </row>
    <row r="176" spans="2:11" ht="23.25" customHeight="1">
      <c r="B176" s="110"/>
      <c r="C176" s="175"/>
      <c r="D176" s="89"/>
      <c r="E176" s="89"/>
      <c r="F176" s="92"/>
      <c r="G176" s="13" t="s">
        <v>9</v>
      </c>
      <c r="H176" s="11">
        <v>0</v>
      </c>
      <c r="I176" s="98"/>
    </row>
    <row r="177" spans="2:11" ht="22.5" customHeight="1">
      <c r="B177" s="110"/>
      <c r="C177" s="175"/>
      <c r="D177" s="89"/>
      <c r="E177" s="89"/>
      <c r="F177" s="92"/>
      <c r="G177" s="13" t="s">
        <v>10</v>
      </c>
      <c r="H177" s="11">
        <v>28.3</v>
      </c>
      <c r="I177" s="98"/>
    </row>
    <row r="178" spans="2:11" ht="37.5" customHeight="1">
      <c r="B178" s="111"/>
      <c r="C178" s="176"/>
      <c r="D178" s="90"/>
      <c r="E178" s="90"/>
      <c r="F178" s="93"/>
      <c r="G178" s="13" t="s">
        <v>11</v>
      </c>
      <c r="H178" s="11">
        <v>0</v>
      </c>
      <c r="I178" s="99"/>
    </row>
    <row r="179" spans="2:11" s="68" customFormat="1" ht="30" customHeight="1">
      <c r="B179" s="164" t="s">
        <v>90</v>
      </c>
      <c r="C179" s="167" t="s">
        <v>76</v>
      </c>
      <c r="D179" s="152" t="s">
        <v>84</v>
      </c>
      <c r="E179" s="88" t="s">
        <v>118</v>
      </c>
      <c r="F179" s="91">
        <v>44926</v>
      </c>
      <c r="G179" s="64" t="s">
        <v>7</v>
      </c>
      <c r="H179" s="65">
        <f>H180+H181+H182+H183</f>
        <v>21672.399999999998</v>
      </c>
      <c r="I179" s="180"/>
      <c r="J179" s="66">
        <f>J181+J182</f>
        <v>21672.400000000001</v>
      </c>
      <c r="K179" s="67">
        <f>J179-H179</f>
        <v>0</v>
      </c>
    </row>
    <row r="180" spans="2:11" s="23" customFormat="1" ht="30" customHeight="1">
      <c r="B180" s="165"/>
      <c r="C180" s="168"/>
      <c r="D180" s="153"/>
      <c r="E180" s="89"/>
      <c r="F180" s="92"/>
      <c r="G180" s="69" t="s">
        <v>8</v>
      </c>
      <c r="H180" s="65">
        <v>0</v>
      </c>
      <c r="I180" s="181"/>
      <c r="J180" s="21"/>
      <c r="K180" s="22"/>
    </row>
    <row r="181" spans="2:11" s="23" customFormat="1" ht="30" customHeight="1">
      <c r="B181" s="165"/>
      <c r="C181" s="168"/>
      <c r="D181" s="153"/>
      <c r="E181" s="89"/>
      <c r="F181" s="92"/>
      <c r="G181" s="69" t="s">
        <v>9</v>
      </c>
      <c r="H181" s="65">
        <f>H186+H191+H196+H201+H206+H211+H216</f>
        <v>3334.2000000000003</v>
      </c>
      <c r="I181" s="181"/>
      <c r="J181" s="78">
        <v>3334.2</v>
      </c>
      <c r="K181" s="18">
        <f>J181-H181</f>
        <v>0</v>
      </c>
    </row>
    <row r="182" spans="2:11" s="23" customFormat="1" ht="30" customHeight="1">
      <c r="B182" s="165"/>
      <c r="C182" s="168"/>
      <c r="D182" s="153"/>
      <c r="E182" s="89"/>
      <c r="F182" s="92"/>
      <c r="G182" s="69" t="s">
        <v>10</v>
      </c>
      <c r="H182" s="65">
        <f>H187+H192+H197+H202+H207+H212+H217</f>
        <v>18338.199999999997</v>
      </c>
      <c r="I182" s="181"/>
      <c r="J182" s="17">
        <v>18338.2</v>
      </c>
      <c r="K182" s="18">
        <f>J182-H182</f>
        <v>0</v>
      </c>
    </row>
    <row r="183" spans="2:11" s="23" customFormat="1" ht="30" customHeight="1">
      <c r="B183" s="166"/>
      <c r="C183" s="169"/>
      <c r="D183" s="154"/>
      <c r="E183" s="90"/>
      <c r="F183" s="93"/>
      <c r="G183" s="69" t="s">
        <v>11</v>
      </c>
      <c r="H183" s="65">
        <v>0</v>
      </c>
      <c r="I183" s="182"/>
      <c r="J183" s="21"/>
      <c r="K183" s="22"/>
    </row>
    <row r="184" spans="2:11" s="10" customFormat="1" ht="20.25" customHeight="1">
      <c r="B184" s="109" t="s">
        <v>92</v>
      </c>
      <c r="C184" s="112" t="s">
        <v>154</v>
      </c>
      <c r="D184" s="88"/>
      <c r="E184" s="88" t="s">
        <v>118</v>
      </c>
      <c r="F184" s="91">
        <v>44926</v>
      </c>
      <c r="G184" s="34" t="s">
        <v>7</v>
      </c>
      <c r="H184" s="11">
        <f>H185+H186+H187+H188</f>
        <v>1358.9</v>
      </c>
      <c r="I184" s="97" t="s">
        <v>61</v>
      </c>
      <c r="J184" s="8"/>
      <c r="K184" s="9"/>
    </row>
    <row r="185" spans="2:11" ht="21" customHeight="1">
      <c r="B185" s="110"/>
      <c r="C185" s="113"/>
      <c r="D185" s="89"/>
      <c r="E185" s="89"/>
      <c r="F185" s="92"/>
      <c r="G185" s="13" t="s">
        <v>8</v>
      </c>
      <c r="H185" s="11">
        <v>0</v>
      </c>
      <c r="I185" s="98"/>
    </row>
    <row r="186" spans="2:11" ht="21.75" customHeight="1">
      <c r="B186" s="110"/>
      <c r="C186" s="113"/>
      <c r="D186" s="89"/>
      <c r="E186" s="89"/>
      <c r="F186" s="92"/>
      <c r="G186" s="13" t="s">
        <v>9</v>
      </c>
      <c r="H186" s="11">
        <v>0</v>
      </c>
      <c r="I186" s="98"/>
    </row>
    <row r="187" spans="2:11" ht="21" customHeight="1">
      <c r="B187" s="110"/>
      <c r="C187" s="113"/>
      <c r="D187" s="89"/>
      <c r="E187" s="89"/>
      <c r="F187" s="92"/>
      <c r="G187" s="13" t="s">
        <v>10</v>
      </c>
      <c r="H187" s="11">
        <f>1354.9+4</f>
        <v>1358.9</v>
      </c>
      <c r="I187" s="98"/>
    </row>
    <row r="188" spans="2:11" ht="35.25" customHeight="1">
      <c r="B188" s="111"/>
      <c r="C188" s="114"/>
      <c r="D188" s="90"/>
      <c r="E188" s="90"/>
      <c r="F188" s="93"/>
      <c r="G188" s="13" t="s">
        <v>11</v>
      </c>
      <c r="H188" s="11">
        <v>0</v>
      </c>
      <c r="I188" s="99"/>
    </row>
    <row r="189" spans="2:11" s="53" customFormat="1" ht="20.25" customHeight="1">
      <c r="B189" s="100" t="s">
        <v>91</v>
      </c>
      <c r="C189" s="115" t="s">
        <v>56</v>
      </c>
      <c r="D189" s="103"/>
      <c r="E189" s="88" t="s">
        <v>118</v>
      </c>
      <c r="F189" s="91">
        <v>44926</v>
      </c>
      <c r="G189" s="49" t="s">
        <v>7</v>
      </c>
      <c r="H189" s="63">
        <f>H190+H191+H192+H193</f>
        <v>14769.8</v>
      </c>
      <c r="I189" s="94" t="s">
        <v>60</v>
      </c>
      <c r="J189" s="51"/>
      <c r="K189" s="52"/>
    </row>
    <row r="190" spans="2:11" s="57" customFormat="1" ht="21" customHeight="1">
      <c r="B190" s="101"/>
      <c r="C190" s="116"/>
      <c r="D190" s="104"/>
      <c r="E190" s="89"/>
      <c r="F190" s="92"/>
      <c r="G190" s="54" t="s">
        <v>8</v>
      </c>
      <c r="H190" s="63">
        <v>0</v>
      </c>
      <c r="I190" s="95"/>
      <c r="J190" s="55"/>
      <c r="K190" s="56"/>
    </row>
    <row r="191" spans="2:11" s="57" customFormat="1" ht="21.75" customHeight="1">
      <c r="B191" s="101"/>
      <c r="C191" s="116"/>
      <c r="D191" s="104"/>
      <c r="E191" s="89"/>
      <c r="F191" s="92"/>
      <c r="G191" s="54" t="s">
        <v>9</v>
      </c>
      <c r="H191" s="63">
        <v>0</v>
      </c>
      <c r="I191" s="95"/>
      <c r="J191" s="55"/>
      <c r="K191" s="56"/>
    </row>
    <row r="192" spans="2:11" s="57" customFormat="1" ht="21" customHeight="1">
      <c r="B192" s="101"/>
      <c r="C192" s="116"/>
      <c r="D192" s="104"/>
      <c r="E192" s="89"/>
      <c r="F192" s="92"/>
      <c r="G192" s="54" t="s">
        <v>10</v>
      </c>
      <c r="H192" s="63">
        <f>13484.6+1199.8-1+86.4</f>
        <v>14769.8</v>
      </c>
      <c r="I192" s="95"/>
      <c r="J192" s="55"/>
      <c r="K192" s="56"/>
    </row>
    <row r="193" spans="2:11" s="57" customFormat="1" ht="30.75" customHeight="1">
      <c r="B193" s="102"/>
      <c r="C193" s="117"/>
      <c r="D193" s="105"/>
      <c r="E193" s="90"/>
      <c r="F193" s="93"/>
      <c r="G193" s="54" t="s">
        <v>11</v>
      </c>
      <c r="H193" s="63">
        <v>0</v>
      </c>
      <c r="I193" s="96"/>
      <c r="J193" s="55"/>
      <c r="K193" s="56"/>
    </row>
    <row r="194" spans="2:11" s="53" customFormat="1" ht="20.25" customHeight="1">
      <c r="B194" s="100" t="s">
        <v>97</v>
      </c>
      <c r="C194" s="115" t="s">
        <v>77</v>
      </c>
      <c r="D194" s="103"/>
      <c r="E194" s="88" t="s">
        <v>118</v>
      </c>
      <c r="F194" s="91">
        <v>44926</v>
      </c>
      <c r="G194" s="49" t="s">
        <v>7</v>
      </c>
      <c r="H194" s="63">
        <f>H195+H196+H197+H198</f>
        <v>1998</v>
      </c>
      <c r="I194" s="94" t="s">
        <v>59</v>
      </c>
      <c r="J194" s="51"/>
      <c r="K194" s="52"/>
    </row>
    <row r="195" spans="2:11" s="57" customFormat="1" ht="21" customHeight="1">
      <c r="B195" s="101"/>
      <c r="C195" s="116"/>
      <c r="D195" s="104"/>
      <c r="E195" s="89"/>
      <c r="F195" s="92"/>
      <c r="G195" s="54" t="s">
        <v>8</v>
      </c>
      <c r="H195" s="63">
        <v>0</v>
      </c>
      <c r="I195" s="95"/>
      <c r="J195" s="55"/>
      <c r="K195" s="56"/>
    </row>
    <row r="196" spans="2:11" s="57" customFormat="1" ht="21.75" customHeight="1">
      <c r="B196" s="101"/>
      <c r="C196" s="116"/>
      <c r="D196" s="104"/>
      <c r="E196" s="89"/>
      <c r="F196" s="92"/>
      <c r="G196" s="54" t="s">
        <v>9</v>
      </c>
      <c r="H196" s="63">
        <v>0</v>
      </c>
      <c r="I196" s="95"/>
      <c r="J196" s="55"/>
      <c r="K196" s="56"/>
    </row>
    <row r="197" spans="2:11" s="57" customFormat="1" ht="21" customHeight="1">
      <c r="B197" s="101"/>
      <c r="C197" s="116"/>
      <c r="D197" s="104"/>
      <c r="E197" s="89"/>
      <c r="F197" s="92"/>
      <c r="G197" s="54" t="s">
        <v>10</v>
      </c>
      <c r="H197" s="63">
        <f>1995.8+1.2+1</f>
        <v>1998</v>
      </c>
      <c r="I197" s="95"/>
      <c r="J197" s="55"/>
      <c r="K197" s="56"/>
    </row>
    <row r="198" spans="2:11" s="57" customFormat="1" ht="30.75" customHeight="1">
      <c r="B198" s="102"/>
      <c r="C198" s="117"/>
      <c r="D198" s="105"/>
      <c r="E198" s="90"/>
      <c r="F198" s="93"/>
      <c r="G198" s="54" t="s">
        <v>11</v>
      </c>
      <c r="H198" s="63">
        <v>0</v>
      </c>
      <c r="I198" s="96"/>
      <c r="J198" s="55"/>
      <c r="K198" s="56"/>
    </row>
    <row r="199" spans="2:11" s="10" customFormat="1" ht="20.25" customHeight="1">
      <c r="B199" s="109" t="s">
        <v>98</v>
      </c>
      <c r="C199" s="112" t="s">
        <v>78</v>
      </c>
      <c r="D199" s="88"/>
      <c r="E199" s="88" t="s">
        <v>118</v>
      </c>
      <c r="F199" s="91">
        <v>44926</v>
      </c>
      <c r="G199" s="34" t="s">
        <v>7</v>
      </c>
      <c r="H199" s="11">
        <f>H200+H201+H202+H203</f>
        <v>1608</v>
      </c>
      <c r="I199" s="97" t="s">
        <v>58</v>
      </c>
      <c r="J199" s="8"/>
      <c r="K199" s="9"/>
    </row>
    <row r="200" spans="2:11" ht="21" customHeight="1">
      <c r="B200" s="110"/>
      <c r="C200" s="113"/>
      <c r="D200" s="89"/>
      <c r="E200" s="89"/>
      <c r="F200" s="92"/>
      <c r="G200" s="13" t="s">
        <v>8</v>
      </c>
      <c r="H200" s="11">
        <v>0</v>
      </c>
      <c r="I200" s="98"/>
    </row>
    <row r="201" spans="2:11" ht="21.75" customHeight="1">
      <c r="B201" s="110"/>
      <c r="C201" s="113"/>
      <c r="D201" s="89"/>
      <c r="E201" s="89"/>
      <c r="F201" s="92"/>
      <c r="G201" s="13" t="s">
        <v>9</v>
      </c>
      <c r="H201" s="11">
        <v>1608</v>
      </c>
      <c r="I201" s="98"/>
    </row>
    <row r="202" spans="2:11" ht="21" customHeight="1">
      <c r="B202" s="110"/>
      <c r="C202" s="113"/>
      <c r="D202" s="89"/>
      <c r="E202" s="89"/>
      <c r="F202" s="92"/>
      <c r="G202" s="13" t="s">
        <v>10</v>
      </c>
      <c r="H202" s="11">
        <v>0</v>
      </c>
      <c r="I202" s="98"/>
    </row>
    <row r="203" spans="2:11" ht="30.75" customHeight="1">
      <c r="B203" s="111"/>
      <c r="C203" s="114"/>
      <c r="D203" s="90"/>
      <c r="E203" s="90"/>
      <c r="F203" s="93"/>
      <c r="G203" s="13" t="s">
        <v>11</v>
      </c>
      <c r="H203" s="11">
        <v>0</v>
      </c>
      <c r="I203" s="99"/>
    </row>
    <row r="204" spans="2:11" s="10" customFormat="1" ht="20.25" customHeight="1">
      <c r="B204" s="109" t="s">
        <v>99</v>
      </c>
      <c r="C204" s="112" t="s">
        <v>79</v>
      </c>
      <c r="D204" s="88"/>
      <c r="E204" s="88" t="s">
        <v>118</v>
      </c>
      <c r="F204" s="91">
        <v>44926</v>
      </c>
      <c r="G204" s="34" t="s">
        <v>7</v>
      </c>
      <c r="H204" s="11">
        <f>H205+H206+H207+H208</f>
        <v>1556.9</v>
      </c>
      <c r="I204" s="97" t="s">
        <v>62</v>
      </c>
      <c r="J204" s="8"/>
      <c r="K204" s="9"/>
    </row>
    <row r="205" spans="2:11" ht="21" customHeight="1">
      <c r="B205" s="110"/>
      <c r="C205" s="113"/>
      <c r="D205" s="89"/>
      <c r="E205" s="89"/>
      <c r="F205" s="92"/>
      <c r="G205" s="13" t="s">
        <v>8</v>
      </c>
      <c r="H205" s="11">
        <v>0</v>
      </c>
      <c r="I205" s="98"/>
    </row>
    <row r="206" spans="2:11" ht="29.25" customHeight="1">
      <c r="B206" s="110"/>
      <c r="C206" s="113"/>
      <c r="D206" s="89"/>
      <c r="E206" s="89"/>
      <c r="F206" s="92"/>
      <c r="G206" s="13" t="s">
        <v>9</v>
      </c>
      <c r="H206" s="11">
        <v>1556.9</v>
      </c>
      <c r="I206" s="98"/>
    </row>
    <row r="207" spans="2:11" ht="31.5" customHeight="1">
      <c r="B207" s="110"/>
      <c r="C207" s="113"/>
      <c r="D207" s="89"/>
      <c r="E207" s="89"/>
      <c r="F207" s="92"/>
      <c r="G207" s="13" t="s">
        <v>10</v>
      </c>
      <c r="H207" s="11">
        <v>0</v>
      </c>
      <c r="I207" s="98"/>
    </row>
    <row r="208" spans="2:11" ht="56.25" customHeight="1">
      <c r="B208" s="111"/>
      <c r="C208" s="114"/>
      <c r="D208" s="90"/>
      <c r="E208" s="90"/>
      <c r="F208" s="93"/>
      <c r="G208" s="13" t="s">
        <v>11</v>
      </c>
      <c r="H208" s="11">
        <v>0</v>
      </c>
      <c r="I208" s="99"/>
    </row>
    <row r="209" spans="2:11" s="53" customFormat="1" ht="21.6" customHeight="1">
      <c r="B209" s="100" t="s">
        <v>100</v>
      </c>
      <c r="C209" s="115" t="s">
        <v>80</v>
      </c>
      <c r="D209" s="103"/>
      <c r="E209" s="103" t="s">
        <v>118</v>
      </c>
      <c r="F209" s="106">
        <v>44926</v>
      </c>
      <c r="G209" s="49" t="s">
        <v>7</v>
      </c>
      <c r="H209" s="63">
        <f>H210+H211+H212+H213</f>
        <v>211.5</v>
      </c>
      <c r="I209" s="94" t="s">
        <v>148</v>
      </c>
      <c r="J209" s="51"/>
      <c r="K209" s="52"/>
    </row>
    <row r="210" spans="2:11" s="57" customFormat="1" ht="21.6" customHeight="1">
      <c r="B210" s="101"/>
      <c r="C210" s="116"/>
      <c r="D210" s="104"/>
      <c r="E210" s="104"/>
      <c r="F210" s="107"/>
      <c r="G210" s="54" t="s">
        <v>8</v>
      </c>
      <c r="H210" s="63">
        <v>0</v>
      </c>
      <c r="I210" s="95"/>
      <c r="J210" s="55"/>
      <c r="K210" s="56"/>
    </row>
    <row r="211" spans="2:11" s="57" customFormat="1" ht="21.6" customHeight="1">
      <c r="B211" s="101"/>
      <c r="C211" s="116"/>
      <c r="D211" s="104"/>
      <c r="E211" s="104"/>
      <c r="F211" s="107"/>
      <c r="G211" s="54" t="s">
        <v>9</v>
      </c>
      <c r="H211" s="63">
        <v>0</v>
      </c>
      <c r="I211" s="95"/>
      <c r="J211" s="55"/>
      <c r="K211" s="56"/>
    </row>
    <row r="212" spans="2:11" s="57" customFormat="1" ht="21.6" customHeight="1">
      <c r="B212" s="101"/>
      <c r="C212" s="116"/>
      <c r="D212" s="104"/>
      <c r="E212" s="104"/>
      <c r="F212" s="107"/>
      <c r="G212" s="54" t="s">
        <v>10</v>
      </c>
      <c r="H212" s="63">
        <f>185.5+26</f>
        <v>211.5</v>
      </c>
      <c r="I212" s="95"/>
      <c r="J212" s="55"/>
      <c r="K212" s="56"/>
    </row>
    <row r="213" spans="2:11" s="57" customFormat="1" ht="21.6" customHeight="1">
      <c r="B213" s="102"/>
      <c r="C213" s="117"/>
      <c r="D213" s="105"/>
      <c r="E213" s="105"/>
      <c r="F213" s="108"/>
      <c r="G213" s="54" t="s">
        <v>11</v>
      </c>
      <c r="H213" s="63">
        <v>0</v>
      </c>
      <c r="I213" s="96"/>
      <c r="J213" s="55"/>
      <c r="K213" s="56"/>
    </row>
    <row r="214" spans="2:11" s="10" customFormat="1" ht="27.75" customHeight="1">
      <c r="B214" s="109" t="s">
        <v>102</v>
      </c>
      <c r="C214" s="112" t="s">
        <v>104</v>
      </c>
      <c r="D214" s="88"/>
      <c r="E214" s="88" t="s">
        <v>118</v>
      </c>
      <c r="F214" s="91">
        <v>44926</v>
      </c>
      <c r="G214" s="34" t="s">
        <v>7</v>
      </c>
      <c r="H214" s="11">
        <f>H215+H216+H217+H218</f>
        <v>169.3</v>
      </c>
      <c r="I214" s="88" t="s">
        <v>103</v>
      </c>
      <c r="J214" s="8"/>
      <c r="K214" s="9"/>
    </row>
    <row r="215" spans="2:11" ht="33.75" customHeight="1">
      <c r="B215" s="110"/>
      <c r="C215" s="113"/>
      <c r="D215" s="89"/>
      <c r="E215" s="89"/>
      <c r="F215" s="92"/>
      <c r="G215" s="13" t="s">
        <v>8</v>
      </c>
      <c r="H215" s="11">
        <v>0</v>
      </c>
      <c r="I215" s="89"/>
    </row>
    <row r="216" spans="2:11" ht="33" customHeight="1">
      <c r="B216" s="110"/>
      <c r="C216" s="113"/>
      <c r="D216" s="89"/>
      <c r="E216" s="89"/>
      <c r="F216" s="92"/>
      <c r="G216" s="13" t="s">
        <v>9</v>
      </c>
      <c r="H216" s="11">
        <v>169.3</v>
      </c>
      <c r="I216" s="89"/>
    </row>
    <row r="217" spans="2:11" ht="37.5" customHeight="1">
      <c r="B217" s="110"/>
      <c r="C217" s="113"/>
      <c r="D217" s="89"/>
      <c r="E217" s="89"/>
      <c r="F217" s="92"/>
      <c r="G217" s="13" t="s">
        <v>10</v>
      </c>
      <c r="H217" s="11">
        <v>0</v>
      </c>
      <c r="I217" s="89"/>
    </row>
    <row r="218" spans="2:11" ht="45" customHeight="1">
      <c r="B218" s="111"/>
      <c r="C218" s="114"/>
      <c r="D218" s="90"/>
      <c r="E218" s="90"/>
      <c r="F218" s="93"/>
      <c r="G218" s="13" t="s">
        <v>11</v>
      </c>
      <c r="H218" s="11">
        <v>0</v>
      </c>
      <c r="I218" s="90"/>
    </row>
    <row r="219" spans="2:11" s="27" customFormat="1" ht="16.5" customHeight="1">
      <c r="J219" s="2"/>
      <c r="K219" s="2"/>
    </row>
    <row r="220" spans="2:11" s="27" customFormat="1">
      <c r="J220" s="2"/>
      <c r="K220" s="2"/>
    </row>
    <row r="221" spans="2:11" s="27" customFormat="1">
      <c r="J221" s="2"/>
      <c r="K221" s="2"/>
    </row>
    <row r="222" spans="2:11" s="27" customFormat="1">
      <c r="J222" s="2"/>
      <c r="K222" s="2"/>
    </row>
    <row r="223" spans="2:11" s="27" customFormat="1">
      <c r="J223" s="2"/>
      <c r="K223" s="2"/>
    </row>
    <row r="224" spans="2:11" s="27" customFormat="1">
      <c r="J224" s="2"/>
      <c r="K224" s="2"/>
    </row>
    <row r="225" spans="10:11" s="27" customFormat="1">
      <c r="J225" s="2"/>
      <c r="K225" s="2"/>
    </row>
    <row r="226" spans="10:11" s="27" customFormat="1">
      <c r="J226" s="2"/>
      <c r="K226" s="2"/>
    </row>
    <row r="227" spans="10:11" s="27" customFormat="1">
      <c r="J227" s="2"/>
      <c r="K227" s="2"/>
    </row>
    <row r="228" spans="10:11" s="27" customFormat="1">
      <c r="J228" s="2"/>
      <c r="K228" s="2"/>
    </row>
    <row r="229" spans="10:11" s="27" customFormat="1">
      <c r="J229" s="2"/>
      <c r="K229" s="2"/>
    </row>
    <row r="230" spans="10:11" s="27" customFormat="1">
      <c r="J230" s="2"/>
      <c r="K230" s="2"/>
    </row>
    <row r="231" spans="10:11" s="27" customFormat="1">
      <c r="J231" s="2"/>
      <c r="K231" s="2"/>
    </row>
    <row r="232" spans="10:11" s="27" customFormat="1">
      <c r="J232" s="2"/>
      <c r="K232" s="2"/>
    </row>
    <row r="233" spans="10:11" s="27" customFormat="1">
      <c r="J233" s="2"/>
      <c r="K233" s="2"/>
    </row>
    <row r="234" spans="10:11" s="27" customFormat="1">
      <c r="J234" s="2"/>
      <c r="K234" s="2"/>
    </row>
    <row r="235" spans="10:11" s="27" customFormat="1">
      <c r="J235" s="2"/>
      <c r="K235" s="2"/>
    </row>
    <row r="236" spans="10:11" s="27" customFormat="1">
      <c r="J236" s="2"/>
      <c r="K236" s="2"/>
    </row>
    <row r="237" spans="10:11" s="27" customFormat="1">
      <c r="J237" s="2"/>
      <c r="K237" s="2"/>
    </row>
  </sheetData>
  <mergeCells count="313">
    <mergeCell ref="I48:I51"/>
    <mergeCell ref="B90:B93"/>
    <mergeCell ref="C90:C93"/>
    <mergeCell ref="D90:D93"/>
    <mergeCell ref="E90:E93"/>
    <mergeCell ref="F90:F93"/>
    <mergeCell ref="I90:I93"/>
    <mergeCell ref="I134:I138"/>
    <mergeCell ref="I179:I183"/>
    <mergeCell ref="B154:B158"/>
    <mergeCell ref="C154:C158"/>
    <mergeCell ref="D154:D158"/>
    <mergeCell ref="E154:E158"/>
    <mergeCell ref="F154:F158"/>
    <mergeCell ref="I154:I158"/>
    <mergeCell ref="B159:B163"/>
    <mergeCell ref="C159:C163"/>
    <mergeCell ref="D159:D163"/>
    <mergeCell ref="E159:E163"/>
    <mergeCell ref="B174:B178"/>
    <mergeCell ref="C174:C178"/>
    <mergeCell ref="D174:D178"/>
    <mergeCell ref="E174:E178"/>
    <mergeCell ref="F174:F178"/>
    <mergeCell ref="I174:I178"/>
    <mergeCell ref="I169:I173"/>
    <mergeCell ref="F159:F163"/>
    <mergeCell ref="I164:I168"/>
    <mergeCell ref="I159:I163"/>
    <mergeCell ref="B169:B173"/>
    <mergeCell ref="C169:C173"/>
    <mergeCell ref="D169:D173"/>
    <mergeCell ref="D139:D143"/>
    <mergeCell ref="E139:E143"/>
    <mergeCell ref="F139:F143"/>
    <mergeCell ref="E164:E168"/>
    <mergeCell ref="F164:F168"/>
    <mergeCell ref="B149:B151"/>
    <mergeCell ref="D149:D151"/>
    <mergeCell ref="I139:I143"/>
    <mergeCell ref="C149:C153"/>
    <mergeCell ref="D144:D148"/>
    <mergeCell ref="E144:E148"/>
    <mergeCell ref="F144:F148"/>
    <mergeCell ref="I144:I148"/>
    <mergeCell ref="I149:I153"/>
    <mergeCell ref="B134:B138"/>
    <mergeCell ref="C134:C138"/>
    <mergeCell ref="D134:D138"/>
    <mergeCell ref="E134:E138"/>
    <mergeCell ref="F134:F138"/>
    <mergeCell ref="B179:B183"/>
    <mergeCell ref="C179:C183"/>
    <mergeCell ref="D179:D183"/>
    <mergeCell ref="E179:E183"/>
    <mergeCell ref="F179:F183"/>
    <mergeCell ref="C144:C148"/>
    <mergeCell ref="B144:B148"/>
    <mergeCell ref="E149:E151"/>
    <mergeCell ref="F149:F151"/>
    <mergeCell ref="B139:B143"/>
    <mergeCell ref="C139:C143"/>
    <mergeCell ref="E169:E173"/>
    <mergeCell ref="F169:F173"/>
    <mergeCell ref="B164:B168"/>
    <mergeCell ref="C164:C168"/>
    <mergeCell ref="D164:D168"/>
    <mergeCell ref="I57:I59"/>
    <mergeCell ref="I82:I85"/>
    <mergeCell ref="B60:B62"/>
    <mergeCell ref="B78:B81"/>
    <mergeCell ref="C78:C81"/>
    <mergeCell ref="D78:D81"/>
    <mergeCell ref="E78:E81"/>
    <mergeCell ref="F78:F81"/>
    <mergeCell ref="I78:I81"/>
    <mergeCell ref="B75:B77"/>
    <mergeCell ref="C75:C77"/>
    <mergeCell ref="D75:D77"/>
    <mergeCell ref="E75:E77"/>
    <mergeCell ref="F75:F77"/>
    <mergeCell ref="I75:I77"/>
    <mergeCell ref="B82:B85"/>
    <mergeCell ref="C82:C85"/>
    <mergeCell ref="D82:D85"/>
    <mergeCell ref="E82:E85"/>
    <mergeCell ref="F82:F85"/>
    <mergeCell ref="B57:B59"/>
    <mergeCell ref="C57:C59"/>
    <mergeCell ref="D57:D59"/>
    <mergeCell ref="E57:E59"/>
    <mergeCell ref="I52:I56"/>
    <mergeCell ref="B35:B37"/>
    <mergeCell ref="C35:C37"/>
    <mergeCell ref="D35:D37"/>
    <mergeCell ref="E35:E37"/>
    <mergeCell ref="F35:F37"/>
    <mergeCell ref="I35:I37"/>
    <mergeCell ref="B38:B40"/>
    <mergeCell ref="C38:C40"/>
    <mergeCell ref="D38:D40"/>
    <mergeCell ref="E38:E40"/>
    <mergeCell ref="F38:F40"/>
    <mergeCell ref="I38:I40"/>
    <mergeCell ref="B41:B43"/>
    <mergeCell ref="C41:C43"/>
    <mergeCell ref="D41:D43"/>
    <mergeCell ref="E41:E43"/>
    <mergeCell ref="F41:F43"/>
    <mergeCell ref="I41:I43"/>
    <mergeCell ref="I44:I47"/>
    <mergeCell ref="B48:B51"/>
    <mergeCell ref="C48:C51"/>
    <mergeCell ref="D48:D51"/>
    <mergeCell ref="E48:E51"/>
    <mergeCell ref="I32:I34"/>
    <mergeCell ref="I21:I25"/>
    <mergeCell ref="B16:B20"/>
    <mergeCell ref="C16:C20"/>
    <mergeCell ref="D16:D20"/>
    <mergeCell ref="E16:E20"/>
    <mergeCell ref="F16:F20"/>
    <mergeCell ref="I16:I20"/>
    <mergeCell ref="B29:B31"/>
    <mergeCell ref="C29:C31"/>
    <mergeCell ref="D29:D31"/>
    <mergeCell ref="E29:E31"/>
    <mergeCell ref="F29:F31"/>
    <mergeCell ref="I29:I31"/>
    <mergeCell ref="B26:B28"/>
    <mergeCell ref="C26:C28"/>
    <mergeCell ref="D26:D28"/>
    <mergeCell ref="E26:E28"/>
    <mergeCell ref="F26:F28"/>
    <mergeCell ref="B21:B25"/>
    <mergeCell ref="C21:C25"/>
    <mergeCell ref="D21:D25"/>
    <mergeCell ref="E21:E25"/>
    <mergeCell ref="B32:B34"/>
    <mergeCell ref="I9:I10"/>
    <mergeCell ref="B7:I7"/>
    <mergeCell ref="B11:B15"/>
    <mergeCell ref="C11:C15"/>
    <mergeCell ref="D11:D15"/>
    <mergeCell ref="E11:E15"/>
    <mergeCell ref="F11:F15"/>
    <mergeCell ref="I11:I15"/>
    <mergeCell ref="E9:F9"/>
    <mergeCell ref="C9:C10"/>
    <mergeCell ref="B9:B10"/>
    <mergeCell ref="D9:D10"/>
    <mergeCell ref="G9:G10"/>
    <mergeCell ref="H9:H10"/>
    <mergeCell ref="C32:C34"/>
    <mergeCell ref="D32:D34"/>
    <mergeCell ref="E32:E34"/>
    <mergeCell ref="F32:F34"/>
    <mergeCell ref="B52:B56"/>
    <mergeCell ref="C52:C56"/>
    <mergeCell ref="D52:D56"/>
    <mergeCell ref="E52:E56"/>
    <mergeCell ref="F52:F56"/>
    <mergeCell ref="B44:B47"/>
    <mergeCell ref="C44:C47"/>
    <mergeCell ref="D44:D47"/>
    <mergeCell ref="E44:E47"/>
    <mergeCell ref="F44:F47"/>
    <mergeCell ref="F48:F51"/>
    <mergeCell ref="F57:F59"/>
    <mergeCell ref="I204:I208"/>
    <mergeCell ref="B209:B213"/>
    <mergeCell ref="C209:C213"/>
    <mergeCell ref="D209:D213"/>
    <mergeCell ref="E209:E213"/>
    <mergeCell ref="F209:F213"/>
    <mergeCell ref="C94:C98"/>
    <mergeCell ref="D94:D98"/>
    <mergeCell ref="E94:E98"/>
    <mergeCell ref="F94:F98"/>
    <mergeCell ref="I94:I98"/>
    <mergeCell ref="B102:B104"/>
    <mergeCell ref="C102:C104"/>
    <mergeCell ref="D102:D104"/>
    <mergeCell ref="E102:E104"/>
    <mergeCell ref="F102:F104"/>
    <mergeCell ref="I102:I104"/>
    <mergeCell ref="I111:I113"/>
    <mergeCell ref="B108:B110"/>
    <mergeCell ref="C108:C110"/>
    <mergeCell ref="D108:D110"/>
    <mergeCell ref="E108:E110"/>
    <mergeCell ref="F108:F110"/>
    <mergeCell ref="F199:F203"/>
    <mergeCell ref="I199:I203"/>
    <mergeCell ref="B204:B208"/>
    <mergeCell ref="C204:C208"/>
    <mergeCell ref="D204:D208"/>
    <mergeCell ref="E204:E208"/>
    <mergeCell ref="F204:F208"/>
    <mergeCell ref="B105:B107"/>
    <mergeCell ref="C105:C107"/>
    <mergeCell ref="D105:D107"/>
    <mergeCell ref="E105:E107"/>
    <mergeCell ref="F105:F107"/>
    <mergeCell ref="I105:I107"/>
    <mergeCell ref="B111:B113"/>
    <mergeCell ref="C111:C113"/>
    <mergeCell ref="D111:D113"/>
    <mergeCell ref="E111:E113"/>
    <mergeCell ref="F111:F113"/>
    <mergeCell ref="I108:I110"/>
    <mergeCell ref="B184:B188"/>
    <mergeCell ref="C184:C188"/>
    <mergeCell ref="D184:D188"/>
    <mergeCell ref="E184:E188"/>
    <mergeCell ref="F184:F188"/>
    <mergeCell ref="B99:B101"/>
    <mergeCell ref="C99:C101"/>
    <mergeCell ref="D99:D101"/>
    <mergeCell ref="E99:E101"/>
    <mergeCell ref="F99:F101"/>
    <mergeCell ref="I99:I101"/>
    <mergeCell ref="B94:B98"/>
    <mergeCell ref="B86:B89"/>
    <mergeCell ref="C86:C89"/>
    <mergeCell ref="D86:D89"/>
    <mergeCell ref="E86:E89"/>
    <mergeCell ref="F86:F89"/>
    <mergeCell ref="I86:I89"/>
    <mergeCell ref="B69:B71"/>
    <mergeCell ref="C69:C71"/>
    <mergeCell ref="D69:D71"/>
    <mergeCell ref="E69:E71"/>
    <mergeCell ref="F69:F71"/>
    <mergeCell ref="I69:I71"/>
    <mergeCell ref="B72:B74"/>
    <mergeCell ref="C72:C74"/>
    <mergeCell ref="D72:D74"/>
    <mergeCell ref="E72:E74"/>
    <mergeCell ref="F72:F74"/>
    <mergeCell ref="I72:I74"/>
    <mergeCell ref="H1:I1"/>
    <mergeCell ref="H2:I2"/>
    <mergeCell ref="H3:I3"/>
    <mergeCell ref="H4:I4"/>
    <mergeCell ref="H5:I5"/>
    <mergeCell ref="B66:B68"/>
    <mergeCell ref="C66:C68"/>
    <mergeCell ref="D66:D68"/>
    <mergeCell ref="E66:E68"/>
    <mergeCell ref="F66:F68"/>
    <mergeCell ref="I66:I68"/>
    <mergeCell ref="C60:C62"/>
    <mergeCell ref="D60:D62"/>
    <mergeCell ref="E60:E62"/>
    <mergeCell ref="F60:F62"/>
    <mergeCell ref="I60:I62"/>
    <mergeCell ref="B63:B65"/>
    <mergeCell ref="F21:F25"/>
    <mergeCell ref="I26:I28"/>
    <mergeCell ref="C63:C65"/>
    <mergeCell ref="D63:D65"/>
    <mergeCell ref="E63:E65"/>
    <mergeCell ref="F63:F65"/>
    <mergeCell ref="I63:I65"/>
    <mergeCell ref="B214:B218"/>
    <mergeCell ref="C214:C218"/>
    <mergeCell ref="D214:D218"/>
    <mergeCell ref="E214:E218"/>
    <mergeCell ref="F214:F218"/>
    <mergeCell ref="I214:I218"/>
    <mergeCell ref="I184:I188"/>
    <mergeCell ref="B189:B193"/>
    <mergeCell ref="C189:C193"/>
    <mergeCell ref="D189:D193"/>
    <mergeCell ref="E189:E193"/>
    <mergeCell ref="F189:F193"/>
    <mergeCell ref="I189:I193"/>
    <mergeCell ref="I209:I213"/>
    <mergeCell ref="B194:B198"/>
    <mergeCell ref="C194:C198"/>
    <mergeCell ref="D194:D198"/>
    <mergeCell ref="E194:E198"/>
    <mergeCell ref="F194:F198"/>
    <mergeCell ref="I194:I198"/>
    <mergeCell ref="B199:B203"/>
    <mergeCell ref="C199:C203"/>
    <mergeCell ref="D199:D203"/>
    <mergeCell ref="E199:E203"/>
    <mergeCell ref="I129:I133"/>
    <mergeCell ref="B114:B118"/>
    <mergeCell ref="C114:C118"/>
    <mergeCell ref="D114:D118"/>
    <mergeCell ref="E114:E118"/>
    <mergeCell ref="F114:F118"/>
    <mergeCell ref="I114:I118"/>
    <mergeCell ref="I124:I128"/>
    <mergeCell ref="I119:I123"/>
    <mergeCell ref="C119:C123"/>
    <mergeCell ref="D119:D123"/>
    <mergeCell ref="E119:E123"/>
    <mergeCell ref="F119:F123"/>
    <mergeCell ref="B124:B128"/>
    <mergeCell ref="C124:C128"/>
    <mergeCell ref="D124:D128"/>
    <mergeCell ref="E124:E128"/>
    <mergeCell ref="F124:F128"/>
    <mergeCell ref="B119:B123"/>
    <mergeCell ref="B129:B133"/>
    <mergeCell ref="C129:C133"/>
    <mergeCell ref="D129:D133"/>
    <mergeCell ref="E129:E133"/>
    <mergeCell ref="F129:F133"/>
  </mergeCells>
  <pageMargins left="7.874015748031496E-2" right="0.11811023622047245" top="0.86614173228346458" bottom="0.35433070866141736" header="0.31496062992125984" footer="0.31496062992125984"/>
  <pageSetup paperSize="9" scale="58" fitToHeight="7" orientation="landscape" r:id="rId1"/>
  <rowBreaks count="6" manualBreakCount="6">
    <brk id="30" max="8" man="1"/>
    <brk id="65" max="8" man="1"/>
    <brk id="101" max="8" man="1"/>
    <brk id="128" max="8" man="1"/>
    <brk id="158" max="8" man="1"/>
    <brk id="188" max="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август 2022</vt:lpstr>
      <vt:lpstr>'август 2022'!Область_печати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2022-08-11T07:57:12Z</dcterms:modified>
</cp:coreProperties>
</file>