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32760" yWindow="32760" windowWidth="23040" windowHeight="8400"/>
  </bookViews>
  <sheets>
    <sheet name="прил.3 (верно)" sheetId="12" r:id="rId1"/>
  </sheets>
  <definedNames>
    <definedName name="_xlnm.Print_Area" localSheetId="0">'прил.3 (верно)'!$A$2:$Y$282</definedName>
  </definedNames>
  <calcPr calcId="125725"/>
</workbook>
</file>

<file path=xl/calcChain.xml><?xml version="1.0" encoding="utf-8"?>
<calcChain xmlns="http://schemas.openxmlformats.org/spreadsheetml/2006/main">
  <c r="O56" i="12"/>
  <c r="AB16"/>
  <c r="Y16"/>
  <c r="Y17"/>
  <c r="Z11"/>
  <c r="Z10"/>
  <c r="AB10"/>
  <c r="P136"/>
  <c r="Q136"/>
  <c r="P137"/>
  <c r="Q137"/>
  <c r="O137"/>
  <c r="Q55"/>
  <c r="Q56"/>
  <c r="O53"/>
  <c r="Y72"/>
  <c r="Y71"/>
  <c r="J71"/>
  <c r="Y70"/>
  <c r="Y69"/>
  <c r="J69"/>
  <c r="X68"/>
  <c r="W68"/>
  <c r="V68"/>
  <c r="U68"/>
  <c r="T68"/>
  <c r="S68"/>
  <c r="R68"/>
  <c r="Q68"/>
  <c r="P68"/>
  <c r="O68"/>
  <c r="N68"/>
  <c r="M68"/>
  <c r="L68"/>
  <c r="K68"/>
  <c r="J68"/>
  <c r="Q18"/>
  <c r="Q161"/>
  <c r="Q17"/>
  <c r="Y173"/>
  <c r="Y172"/>
  <c r="Y171"/>
  <c r="Y170"/>
  <c r="Y169"/>
  <c r="X169"/>
  <c r="W169"/>
  <c r="V169"/>
  <c r="U169"/>
  <c r="T169"/>
  <c r="S169"/>
  <c r="Q169"/>
  <c r="O169"/>
  <c r="M169"/>
  <c r="L169"/>
  <c r="K169"/>
  <c r="X174"/>
  <c r="W174"/>
  <c r="V174"/>
  <c r="U174"/>
  <c r="T174"/>
  <c r="S174"/>
  <c r="O174"/>
  <c r="M174"/>
  <c r="L174"/>
  <c r="K174"/>
  <c r="Q174"/>
  <c r="Y175"/>
  <c r="Y178"/>
  <c r="Y177"/>
  <c r="Y176"/>
  <c r="Y279"/>
  <c r="J279"/>
  <c r="Y278"/>
  <c r="J278"/>
  <c r="Y277"/>
  <c r="J277"/>
  <c r="Y276"/>
  <c r="J276"/>
  <c r="X275"/>
  <c r="W275"/>
  <c r="V275"/>
  <c r="U275"/>
  <c r="T275"/>
  <c r="S275"/>
  <c r="Q275"/>
  <c r="O275"/>
  <c r="M275"/>
  <c r="L275"/>
  <c r="K275"/>
  <c r="Y275"/>
  <c r="J275"/>
  <c r="Y274"/>
  <c r="J274"/>
  <c r="Y273"/>
  <c r="M272"/>
  <c r="K272"/>
  <c r="Y272"/>
  <c r="J272"/>
  <c r="S269"/>
  <c r="K271"/>
  <c r="Y271"/>
  <c r="J271"/>
  <c r="Y270"/>
  <c r="J270"/>
  <c r="X269"/>
  <c r="W269"/>
  <c r="V269"/>
  <c r="U269"/>
  <c r="T269"/>
  <c r="R269"/>
  <c r="Q269"/>
  <c r="Y269"/>
  <c r="P269"/>
  <c r="O269"/>
  <c r="N269"/>
  <c r="M269"/>
  <c r="L269"/>
  <c r="K269"/>
  <c r="J269"/>
  <c r="Y268"/>
  <c r="J268"/>
  <c r="Y267"/>
  <c r="R267"/>
  <c r="P267"/>
  <c r="N267"/>
  <c r="R266"/>
  <c r="P266"/>
  <c r="N266"/>
  <c r="K266"/>
  <c r="Y266"/>
  <c r="J266"/>
  <c r="Y265"/>
  <c r="R265"/>
  <c r="P265"/>
  <c r="N265"/>
  <c r="J265"/>
  <c r="Y264"/>
  <c r="R264"/>
  <c r="P264"/>
  <c r="N264"/>
  <c r="J264"/>
  <c r="X263"/>
  <c r="W263"/>
  <c r="V263"/>
  <c r="U263"/>
  <c r="T263"/>
  <c r="S263"/>
  <c r="R263"/>
  <c r="Q263"/>
  <c r="P263"/>
  <c r="O263"/>
  <c r="N263"/>
  <c r="M263"/>
  <c r="L263"/>
  <c r="K263"/>
  <c r="Y263"/>
  <c r="J263"/>
  <c r="Y262"/>
  <c r="J262"/>
  <c r="Y261"/>
  <c r="T260"/>
  <c r="V260"/>
  <c r="X260"/>
  <c r="S260"/>
  <c r="U260"/>
  <c r="Q260"/>
  <c r="J260"/>
  <c r="T259"/>
  <c r="V259"/>
  <c r="Q259"/>
  <c r="J259"/>
  <c r="Y258"/>
  <c r="J258"/>
  <c r="T257"/>
  <c r="R257"/>
  <c r="Q257"/>
  <c r="P257"/>
  <c r="O257"/>
  <c r="N257"/>
  <c r="M257"/>
  <c r="L257"/>
  <c r="K257"/>
  <c r="J257"/>
  <c r="Y256"/>
  <c r="J256"/>
  <c r="Y255"/>
  <c r="Y254"/>
  <c r="J254"/>
  <c r="T253"/>
  <c r="V253"/>
  <c r="Q253"/>
  <c r="J253"/>
  <c r="Y252"/>
  <c r="J252"/>
  <c r="T251"/>
  <c r="R251"/>
  <c r="Q251"/>
  <c r="P251"/>
  <c r="O251"/>
  <c r="N251"/>
  <c r="M251"/>
  <c r="L251"/>
  <c r="K251"/>
  <c r="J251"/>
  <c r="Y250"/>
  <c r="J250"/>
  <c r="Y249"/>
  <c r="T248"/>
  <c r="V248"/>
  <c r="Q248"/>
  <c r="J248"/>
  <c r="T247"/>
  <c r="V247"/>
  <c r="Q247"/>
  <c r="S247"/>
  <c r="J247"/>
  <c r="Y246"/>
  <c r="J246"/>
  <c r="T245"/>
  <c r="R245"/>
  <c r="Q245"/>
  <c r="P245"/>
  <c r="O245"/>
  <c r="N245"/>
  <c r="M245"/>
  <c r="L245"/>
  <c r="K245"/>
  <c r="J245"/>
  <c r="Y244"/>
  <c r="J244"/>
  <c r="Y243"/>
  <c r="T242"/>
  <c r="R242"/>
  <c r="Q242"/>
  <c r="P242"/>
  <c r="O242"/>
  <c r="N242"/>
  <c r="M242"/>
  <c r="L242"/>
  <c r="K242"/>
  <c r="J242"/>
  <c r="T241"/>
  <c r="R241"/>
  <c r="Q241"/>
  <c r="P241"/>
  <c r="O241"/>
  <c r="N241"/>
  <c r="M241"/>
  <c r="L241"/>
  <c r="K241"/>
  <c r="J241"/>
  <c r="Y240"/>
  <c r="J240"/>
  <c r="T239"/>
  <c r="R239"/>
  <c r="Q239"/>
  <c r="P239"/>
  <c r="O239"/>
  <c r="N239"/>
  <c r="M239"/>
  <c r="L239"/>
  <c r="K239"/>
  <c r="J239"/>
  <c r="Y238"/>
  <c r="J238"/>
  <c r="Y237"/>
  <c r="T236"/>
  <c r="V236"/>
  <c r="Q236"/>
  <c r="J236"/>
  <c r="O235"/>
  <c r="M235"/>
  <c r="K235"/>
  <c r="Y235"/>
  <c r="J235"/>
  <c r="Y234"/>
  <c r="J234"/>
  <c r="T233"/>
  <c r="R233"/>
  <c r="Q233"/>
  <c r="P233"/>
  <c r="O233"/>
  <c r="N233"/>
  <c r="M233"/>
  <c r="L233"/>
  <c r="K233"/>
  <c r="J233"/>
  <c r="Y232"/>
  <c r="J232"/>
  <c r="Y231"/>
  <c r="T230"/>
  <c r="V230"/>
  <c r="S230"/>
  <c r="J230"/>
  <c r="R229"/>
  <c r="M229"/>
  <c r="L229"/>
  <c r="K229"/>
  <c r="Y229"/>
  <c r="J229"/>
  <c r="V228"/>
  <c r="X228"/>
  <c r="U228"/>
  <c r="J228"/>
  <c r="T227"/>
  <c r="S227"/>
  <c r="R227"/>
  <c r="Q227"/>
  <c r="P227"/>
  <c r="O227"/>
  <c r="N227"/>
  <c r="M227"/>
  <c r="L227"/>
  <c r="K227"/>
  <c r="J227"/>
  <c r="Y226"/>
  <c r="J226"/>
  <c r="Y225"/>
  <c r="T224"/>
  <c r="R224"/>
  <c r="Q224"/>
  <c r="P224"/>
  <c r="O224"/>
  <c r="N224"/>
  <c r="M224"/>
  <c r="L224"/>
  <c r="K224"/>
  <c r="J224"/>
  <c r="AA223"/>
  <c r="X223"/>
  <c r="W223"/>
  <c r="V223"/>
  <c r="U223"/>
  <c r="T223"/>
  <c r="S223"/>
  <c r="R223"/>
  <c r="Q223"/>
  <c r="P223"/>
  <c r="O223"/>
  <c r="N223"/>
  <c r="L223"/>
  <c r="K223"/>
  <c r="Y223"/>
  <c r="J223"/>
  <c r="T222"/>
  <c r="S222"/>
  <c r="Q222"/>
  <c r="O222"/>
  <c r="L222"/>
  <c r="K222"/>
  <c r="Y222"/>
  <c r="J222"/>
  <c r="T221"/>
  <c r="R221"/>
  <c r="Q221"/>
  <c r="P221"/>
  <c r="O221"/>
  <c r="N221"/>
  <c r="M221"/>
  <c r="L221"/>
  <c r="K221"/>
  <c r="J221"/>
  <c r="Y220"/>
  <c r="Y219"/>
  <c r="J219"/>
  <c r="Y218"/>
  <c r="J218"/>
  <c r="Y217"/>
  <c r="J217"/>
  <c r="X216"/>
  <c r="W216"/>
  <c r="V216"/>
  <c r="U216"/>
  <c r="T216"/>
  <c r="S216"/>
  <c r="R216"/>
  <c r="Q216"/>
  <c r="P216"/>
  <c r="O216"/>
  <c r="N216"/>
  <c r="M216"/>
  <c r="L216"/>
  <c r="K216"/>
  <c r="Y216"/>
  <c r="J216"/>
  <c r="Y215"/>
  <c r="Y214"/>
  <c r="J214"/>
  <c r="Y213"/>
  <c r="J213"/>
  <c r="Y212"/>
  <c r="J212"/>
  <c r="X211"/>
  <c r="W211"/>
  <c r="V211"/>
  <c r="U211"/>
  <c r="T211"/>
  <c r="S211"/>
  <c r="R211"/>
  <c r="Q211"/>
  <c r="P211"/>
  <c r="O211"/>
  <c r="N211"/>
  <c r="M211"/>
  <c r="L211"/>
  <c r="K211"/>
  <c r="Y211"/>
  <c r="J211"/>
  <c r="Y210"/>
  <c r="Y209"/>
  <c r="J209"/>
  <c r="Y208"/>
  <c r="J208"/>
  <c r="Y207"/>
  <c r="J207"/>
  <c r="X206"/>
  <c r="W206"/>
  <c r="V206"/>
  <c r="U206"/>
  <c r="T206"/>
  <c r="S206"/>
  <c r="R206"/>
  <c r="Q206"/>
  <c r="P206"/>
  <c r="O206"/>
  <c r="N206"/>
  <c r="M206"/>
  <c r="L206"/>
  <c r="K206"/>
  <c r="Y206"/>
  <c r="J206"/>
  <c r="Y205"/>
  <c r="J205"/>
  <c r="Y204"/>
  <c r="Y203"/>
  <c r="J203"/>
  <c r="Y202"/>
  <c r="J202"/>
  <c r="Y201"/>
  <c r="J201"/>
  <c r="X200"/>
  <c r="W200"/>
  <c r="V200"/>
  <c r="U200"/>
  <c r="T200"/>
  <c r="S200"/>
  <c r="R200"/>
  <c r="Q200"/>
  <c r="P200"/>
  <c r="O200"/>
  <c r="N200"/>
  <c r="M200"/>
  <c r="L200"/>
  <c r="K200"/>
  <c r="Y200"/>
  <c r="J200"/>
  <c r="Y199"/>
  <c r="Y198"/>
  <c r="J198"/>
  <c r="Y197"/>
  <c r="J197"/>
  <c r="Y196"/>
  <c r="J196"/>
  <c r="X195"/>
  <c r="W195"/>
  <c r="V195"/>
  <c r="U195"/>
  <c r="T195"/>
  <c r="S195"/>
  <c r="R195"/>
  <c r="Q195"/>
  <c r="P195"/>
  <c r="O195"/>
  <c r="N195"/>
  <c r="M195"/>
  <c r="L195"/>
  <c r="K195"/>
  <c r="Y195"/>
  <c r="J195"/>
  <c r="Y194"/>
  <c r="Y193"/>
  <c r="J193"/>
  <c r="Y192"/>
  <c r="J192"/>
  <c r="Y191"/>
  <c r="J191"/>
  <c r="X190"/>
  <c r="W190"/>
  <c r="V190"/>
  <c r="U190"/>
  <c r="T190"/>
  <c r="S190"/>
  <c r="R190"/>
  <c r="Q190"/>
  <c r="P190"/>
  <c r="O190"/>
  <c r="N190"/>
  <c r="M190"/>
  <c r="L190"/>
  <c r="K190"/>
  <c r="Y190"/>
  <c r="J190"/>
  <c r="Y189"/>
  <c r="T188"/>
  <c r="S188"/>
  <c r="R188"/>
  <c r="Q188"/>
  <c r="P188"/>
  <c r="O188"/>
  <c r="N188"/>
  <c r="M188"/>
  <c r="Y188"/>
  <c r="J188"/>
  <c r="T187"/>
  <c r="S187"/>
  <c r="R187"/>
  <c r="Q187"/>
  <c r="P187"/>
  <c r="O187"/>
  <c r="M187"/>
  <c r="Y187"/>
  <c r="J187"/>
  <c r="Y186"/>
  <c r="J186"/>
  <c r="X185"/>
  <c r="W185"/>
  <c r="V185"/>
  <c r="U185"/>
  <c r="T185"/>
  <c r="S185"/>
  <c r="R185"/>
  <c r="Q185"/>
  <c r="P185"/>
  <c r="O185"/>
  <c r="N185"/>
  <c r="M185"/>
  <c r="L185"/>
  <c r="K185"/>
  <c r="Y185"/>
  <c r="J185"/>
  <c r="Y184"/>
  <c r="J184"/>
  <c r="Y183"/>
  <c r="K182"/>
  <c r="Y182"/>
  <c r="J182"/>
  <c r="Y181"/>
  <c r="K181"/>
  <c r="J181"/>
  <c r="Y180"/>
  <c r="J180"/>
  <c r="X179"/>
  <c r="W179"/>
  <c r="V179"/>
  <c r="U179"/>
  <c r="T179"/>
  <c r="S179"/>
  <c r="R179"/>
  <c r="Q179"/>
  <c r="Y179"/>
  <c r="P179"/>
  <c r="O179"/>
  <c r="N179"/>
  <c r="M179"/>
  <c r="L179"/>
  <c r="K179"/>
  <c r="J179"/>
  <c r="Y168"/>
  <c r="Y167"/>
  <c r="J167"/>
  <c r="Y166"/>
  <c r="Y165"/>
  <c r="J165"/>
  <c r="X164"/>
  <c r="W164"/>
  <c r="V164"/>
  <c r="U164"/>
  <c r="T164"/>
  <c r="S164"/>
  <c r="R164"/>
  <c r="Q164"/>
  <c r="P164"/>
  <c r="O164"/>
  <c r="N164"/>
  <c r="M164"/>
  <c r="L164"/>
  <c r="K164"/>
  <c r="Y164"/>
  <c r="J164"/>
  <c r="Y163"/>
  <c r="Y162"/>
  <c r="J162"/>
  <c r="Y161"/>
  <c r="Y160"/>
  <c r="J160"/>
  <c r="X159"/>
  <c r="W159"/>
  <c r="V159"/>
  <c r="U159"/>
  <c r="T159"/>
  <c r="S159"/>
  <c r="R159"/>
  <c r="Q159"/>
  <c r="Y159"/>
  <c r="P159"/>
  <c r="O159"/>
  <c r="N159"/>
  <c r="M159"/>
  <c r="L159"/>
  <c r="K159"/>
  <c r="J159"/>
  <c r="Y158"/>
  <c r="Y157"/>
  <c r="J157"/>
  <c r="Y156"/>
  <c r="Y155"/>
  <c r="J155"/>
  <c r="X154"/>
  <c r="W154"/>
  <c r="V154"/>
  <c r="U154"/>
  <c r="T154"/>
  <c r="S154"/>
  <c r="R154"/>
  <c r="Q154"/>
  <c r="P154"/>
  <c r="O154"/>
  <c r="N154"/>
  <c r="M154"/>
  <c r="L154"/>
  <c r="K154"/>
  <c r="Y154"/>
  <c r="J154"/>
  <c r="Y153"/>
  <c r="Y152"/>
  <c r="J152"/>
  <c r="Y151"/>
  <c r="Y150"/>
  <c r="J150"/>
  <c r="X149"/>
  <c r="W149"/>
  <c r="V149"/>
  <c r="U149"/>
  <c r="T149"/>
  <c r="S149"/>
  <c r="R149"/>
  <c r="Q149"/>
  <c r="P149"/>
  <c r="O149"/>
  <c r="N149"/>
  <c r="M149"/>
  <c r="L149"/>
  <c r="K149"/>
  <c r="Y149"/>
  <c r="J149"/>
  <c r="Y148"/>
  <c r="Y147"/>
  <c r="J147"/>
  <c r="Y146"/>
  <c r="Y145"/>
  <c r="J145"/>
  <c r="X144"/>
  <c r="W144"/>
  <c r="V144"/>
  <c r="U144"/>
  <c r="T144"/>
  <c r="S144"/>
  <c r="R144"/>
  <c r="Q144"/>
  <c r="Y144"/>
  <c r="P144"/>
  <c r="O144"/>
  <c r="N144"/>
  <c r="M144"/>
  <c r="L144"/>
  <c r="K144"/>
  <c r="J144"/>
  <c r="Y143"/>
  <c r="Y142"/>
  <c r="J142"/>
  <c r="Y141"/>
  <c r="Y140"/>
  <c r="J140"/>
  <c r="X139"/>
  <c r="W139"/>
  <c r="V139"/>
  <c r="U139"/>
  <c r="T139"/>
  <c r="S139"/>
  <c r="R139"/>
  <c r="Q139"/>
  <c r="P139"/>
  <c r="O139"/>
  <c r="N139"/>
  <c r="M139"/>
  <c r="L139"/>
  <c r="K139"/>
  <c r="Y139"/>
  <c r="J139"/>
  <c r="Y138"/>
  <c r="AB137"/>
  <c r="Z137"/>
  <c r="AA137"/>
  <c r="M137"/>
  <c r="Y137"/>
  <c r="J137"/>
  <c r="AB136"/>
  <c r="Z136"/>
  <c r="AA136"/>
  <c r="O136"/>
  <c r="M136"/>
  <c r="Y136"/>
  <c r="Y135"/>
  <c r="J135"/>
  <c r="Z134"/>
  <c r="X134"/>
  <c r="W134"/>
  <c r="V134"/>
  <c r="U134"/>
  <c r="T134"/>
  <c r="S134"/>
  <c r="R134"/>
  <c r="Q134"/>
  <c r="P134"/>
  <c r="O134"/>
  <c r="N134"/>
  <c r="M134"/>
  <c r="L134"/>
  <c r="K134"/>
  <c r="AA134"/>
  <c r="J134"/>
  <c r="Y133"/>
  <c r="Y132"/>
  <c r="J132"/>
  <c r="Y131"/>
  <c r="J131"/>
  <c r="Y130"/>
  <c r="J130"/>
  <c r="X129"/>
  <c r="W129"/>
  <c r="V129"/>
  <c r="U129"/>
  <c r="T129"/>
  <c r="S129"/>
  <c r="R129"/>
  <c r="Q129"/>
  <c r="P129"/>
  <c r="O129"/>
  <c r="N129"/>
  <c r="M129"/>
  <c r="L129"/>
  <c r="K129"/>
  <c r="Y129"/>
  <c r="J129"/>
  <c r="Y128"/>
  <c r="Y127"/>
  <c r="J127"/>
  <c r="Y126"/>
  <c r="Y125"/>
  <c r="J125"/>
  <c r="X124"/>
  <c r="W124"/>
  <c r="V124"/>
  <c r="U124"/>
  <c r="T124"/>
  <c r="S124"/>
  <c r="R124"/>
  <c r="Q124"/>
  <c r="P124"/>
  <c r="O124"/>
  <c r="N124"/>
  <c r="M124"/>
  <c r="L124"/>
  <c r="K124"/>
  <c r="Y124"/>
  <c r="J124"/>
  <c r="Y123"/>
  <c r="Y122"/>
  <c r="J122"/>
  <c r="Y121"/>
  <c r="Y120"/>
  <c r="J120"/>
  <c r="X119"/>
  <c r="W119"/>
  <c r="V119"/>
  <c r="U119"/>
  <c r="T119"/>
  <c r="S119"/>
  <c r="R119"/>
  <c r="Q119"/>
  <c r="Y119"/>
  <c r="P119"/>
  <c r="O119"/>
  <c r="N119"/>
  <c r="M119"/>
  <c r="L119"/>
  <c r="K119"/>
  <c r="J119"/>
  <c r="Y118"/>
  <c r="Y117"/>
  <c r="J117"/>
  <c r="Y116"/>
  <c r="Y115"/>
  <c r="J115"/>
  <c r="X114"/>
  <c r="W114"/>
  <c r="V114"/>
  <c r="U114"/>
  <c r="T114"/>
  <c r="S114"/>
  <c r="R114"/>
  <c r="Q114"/>
  <c r="P114"/>
  <c r="O114"/>
  <c r="N114"/>
  <c r="M114"/>
  <c r="L114"/>
  <c r="K114"/>
  <c r="Y114"/>
  <c r="J114"/>
  <c r="Y113"/>
  <c r="Y112"/>
  <c r="J112"/>
  <c r="K111"/>
  <c r="Y111"/>
  <c r="Y110"/>
  <c r="J110"/>
  <c r="X109"/>
  <c r="W109"/>
  <c r="V109"/>
  <c r="U109"/>
  <c r="T109"/>
  <c r="S109"/>
  <c r="R109"/>
  <c r="Q109"/>
  <c r="P109"/>
  <c r="O109"/>
  <c r="N109"/>
  <c r="M109"/>
  <c r="L109"/>
  <c r="K109"/>
  <c r="Y109"/>
  <c r="J109"/>
  <c r="Y108"/>
  <c r="Y107"/>
  <c r="J107"/>
  <c r="Y106"/>
  <c r="Y105"/>
  <c r="J105"/>
  <c r="X104"/>
  <c r="W104"/>
  <c r="V104"/>
  <c r="U104"/>
  <c r="T104"/>
  <c r="S104"/>
  <c r="R104"/>
  <c r="Q104"/>
  <c r="P104"/>
  <c r="O104"/>
  <c r="N104"/>
  <c r="M104"/>
  <c r="L104"/>
  <c r="K104"/>
  <c r="Y104"/>
  <c r="J104"/>
  <c r="Y103"/>
  <c r="Y102"/>
  <c r="J102"/>
  <c r="Y101"/>
  <c r="Y100"/>
  <c r="J100"/>
  <c r="X99"/>
  <c r="W99"/>
  <c r="V99"/>
  <c r="U99"/>
  <c r="T99"/>
  <c r="S99"/>
  <c r="R99"/>
  <c r="Q99"/>
  <c r="P99"/>
  <c r="O99"/>
  <c r="N99"/>
  <c r="M99"/>
  <c r="L99"/>
  <c r="K99"/>
  <c r="Y99"/>
  <c r="J99"/>
  <c r="Y98"/>
  <c r="AB97"/>
  <c r="Z97"/>
  <c r="AA97"/>
  <c r="Q97"/>
  <c r="P97"/>
  <c r="O97"/>
  <c r="N97"/>
  <c r="M97"/>
  <c r="Y97"/>
  <c r="J97"/>
  <c r="AB96"/>
  <c r="Z96"/>
  <c r="AA96"/>
  <c r="Q96"/>
  <c r="P96"/>
  <c r="P94"/>
  <c r="O96"/>
  <c r="N96"/>
  <c r="N94"/>
  <c r="M96"/>
  <c r="Y96"/>
  <c r="Y95"/>
  <c r="J95"/>
  <c r="Z94"/>
  <c r="X94"/>
  <c r="W94"/>
  <c r="V94"/>
  <c r="U94"/>
  <c r="T94"/>
  <c r="S94"/>
  <c r="R94"/>
  <c r="Q94"/>
  <c r="O94"/>
  <c r="M94"/>
  <c r="L94"/>
  <c r="K94"/>
  <c r="AA94"/>
  <c r="J94"/>
  <c r="Y93"/>
  <c r="Y92"/>
  <c r="J92"/>
  <c r="Y91"/>
  <c r="Y90"/>
  <c r="J90"/>
  <c r="X89"/>
  <c r="W89"/>
  <c r="V89"/>
  <c r="U89"/>
  <c r="T89"/>
  <c r="S89"/>
  <c r="R89"/>
  <c r="Q89"/>
  <c r="P89"/>
  <c r="O89"/>
  <c r="N89"/>
  <c r="M89"/>
  <c r="L89"/>
  <c r="K89"/>
  <c r="Y89"/>
  <c r="J89"/>
  <c r="Y88"/>
  <c r="T87"/>
  <c r="V87"/>
  <c r="X87"/>
  <c r="Y87"/>
  <c r="S87"/>
  <c r="J87"/>
  <c r="T86"/>
  <c r="V86"/>
  <c r="S86"/>
  <c r="S84"/>
  <c r="Y85"/>
  <c r="J85"/>
  <c r="R84"/>
  <c r="Q84"/>
  <c r="P84"/>
  <c r="O84"/>
  <c r="N84"/>
  <c r="M84"/>
  <c r="L84"/>
  <c r="K84"/>
  <c r="J84"/>
  <c r="Y83"/>
  <c r="J83"/>
  <c r="Y82"/>
  <c r="Y81"/>
  <c r="J81"/>
  <c r="Z80"/>
  <c r="Y80"/>
  <c r="Y79"/>
  <c r="J79"/>
  <c r="X78"/>
  <c r="W78"/>
  <c r="V78"/>
  <c r="U78"/>
  <c r="T78"/>
  <c r="S78"/>
  <c r="R78"/>
  <c r="Q78"/>
  <c r="Y78"/>
  <c r="P78"/>
  <c r="O78"/>
  <c r="N78"/>
  <c r="M78"/>
  <c r="L78"/>
  <c r="K78"/>
  <c r="J78"/>
  <c r="Y77"/>
  <c r="Y76"/>
  <c r="J76"/>
  <c r="Y75"/>
  <c r="Y74"/>
  <c r="J74"/>
  <c r="X73"/>
  <c r="W73"/>
  <c r="V73"/>
  <c r="U73"/>
  <c r="T73"/>
  <c r="S73"/>
  <c r="R73"/>
  <c r="Q73"/>
  <c r="P73"/>
  <c r="O73"/>
  <c r="N73"/>
  <c r="M73"/>
  <c r="L73"/>
  <c r="K73"/>
  <c r="Y73"/>
  <c r="J73"/>
  <c r="Y67"/>
  <c r="Y66"/>
  <c r="J66"/>
  <c r="Y65"/>
  <c r="Y64"/>
  <c r="J64"/>
  <c r="X63"/>
  <c r="W63"/>
  <c r="V63"/>
  <c r="U63"/>
  <c r="T63"/>
  <c r="S63"/>
  <c r="R63"/>
  <c r="Q63"/>
  <c r="P63"/>
  <c r="O63"/>
  <c r="N63"/>
  <c r="M63"/>
  <c r="L63"/>
  <c r="K63"/>
  <c r="Y63"/>
  <c r="J63"/>
  <c r="Y62"/>
  <c r="Y61"/>
  <c r="J61"/>
  <c r="Y60"/>
  <c r="Y59"/>
  <c r="J59"/>
  <c r="X58"/>
  <c r="W58"/>
  <c r="V58"/>
  <c r="U58"/>
  <c r="T58"/>
  <c r="S58"/>
  <c r="R58"/>
  <c r="Q58"/>
  <c r="P58"/>
  <c r="O58"/>
  <c r="N58"/>
  <c r="M58"/>
  <c r="L58"/>
  <c r="K58"/>
  <c r="Y58"/>
  <c r="J58"/>
  <c r="Y57"/>
  <c r="X56"/>
  <c r="W56"/>
  <c r="V56"/>
  <c r="U56"/>
  <c r="T56"/>
  <c r="S56"/>
  <c r="R56"/>
  <c r="P56"/>
  <c r="L56"/>
  <c r="K56"/>
  <c r="Y56"/>
  <c r="J56"/>
  <c r="X55"/>
  <c r="W55"/>
  <c r="W53"/>
  <c r="V55"/>
  <c r="U55"/>
  <c r="U53"/>
  <c r="T55"/>
  <c r="S55"/>
  <c r="S53"/>
  <c r="R55"/>
  <c r="Q53"/>
  <c r="P55"/>
  <c r="O55"/>
  <c r="L55"/>
  <c r="K55"/>
  <c r="Y55"/>
  <c r="Y54"/>
  <c r="J54"/>
  <c r="X53"/>
  <c r="V53"/>
  <c r="T53"/>
  <c r="R53"/>
  <c r="P53"/>
  <c r="N53"/>
  <c r="M53"/>
  <c r="L53"/>
  <c r="J53"/>
  <c r="Y52"/>
  <c r="Y51"/>
  <c r="J51"/>
  <c r="Y50"/>
  <c r="Y49"/>
  <c r="J49"/>
  <c r="X48"/>
  <c r="W48"/>
  <c r="V48"/>
  <c r="U48"/>
  <c r="T48"/>
  <c r="S48"/>
  <c r="R48"/>
  <c r="Q48"/>
  <c r="P48"/>
  <c r="O48"/>
  <c r="N48"/>
  <c r="M48"/>
  <c r="L48"/>
  <c r="K48"/>
  <c r="Y48"/>
  <c r="J48"/>
  <c r="Y47"/>
  <c r="Y46"/>
  <c r="J46"/>
  <c r="Y45"/>
  <c r="Y44"/>
  <c r="J44"/>
  <c r="X43"/>
  <c r="W43"/>
  <c r="V43"/>
  <c r="U43"/>
  <c r="T43"/>
  <c r="S43"/>
  <c r="R43"/>
  <c r="Q43"/>
  <c r="P43"/>
  <c r="O43"/>
  <c r="N43"/>
  <c r="M43"/>
  <c r="L43"/>
  <c r="K43"/>
  <c r="Y43"/>
  <c r="J43"/>
  <c r="Y42"/>
  <c r="Y41"/>
  <c r="J41"/>
  <c r="Y40"/>
  <c r="Y39"/>
  <c r="J39"/>
  <c r="X38"/>
  <c r="W38"/>
  <c r="V38"/>
  <c r="U38"/>
  <c r="T38"/>
  <c r="S38"/>
  <c r="R38"/>
  <c r="Q38"/>
  <c r="P38"/>
  <c r="O38"/>
  <c r="N38"/>
  <c r="M38"/>
  <c r="L38"/>
  <c r="K38"/>
  <c r="Y38"/>
  <c r="J38"/>
  <c r="Y37"/>
  <c r="Y36"/>
  <c r="J36"/>
  <c r="Y35"/>
  <c r="Y34"/>
  <c r="J34"/>
  <c r="X33"/>
  <c r="W33"/>
  <c r="V33"/>
  <c r="U33"/>
  <c r="T33"/>
  <c r="S33"/>
  <c r="R33"/>
  <c r="Q33"/>
  <c r="P33"/>
  <c r="O33"/>
  <c r="N33"/>
  <c r="M33"/>
  <c r="L33"/>
  <c r="K33"/>
  <c r="Y33"/>
  <c r="J33"/>
  <c r="Y32"/>
  <c r="X31"/>
  <c r="W31"/>
  <c r="V31"/>
  <c r="U31"/>
  <c r="T31"/>
  <c r="S31"/>
  <c r="R31"/>
  <c r="Q31"/>
  <c r="P31"/>
  <c r="O31"/>
  <c r="M31"/>
  <c r="L31"/>
  <c r="K31"/>
  <c r="Y31"/>
  <c r="J31"/>
  <c r="X30"/>
  <c r="W30"/>
  <c r="V30"/>
  <c r="U30"/>
  <c r="T30"/>
  <c r="S30"/>
  <c r="R30"/>
  <c r="Q30"/>
  <c r="P30"/>
  <c r="O30"/>
  <c r="M30"/>
  <c r="L30"/>
  <c r="K30"/>
  <c r="Y30"/>
  <c r="Y29"/>
  <c r="J29"/>
  <c r="X28"/>
  <c r="W28"/>
  <c r="V28"/>
  <c r="U28"/>
  <c r="T28"/>
  <c r="S28"/>
  <c r="R28"/>
  <c r="Q28"/>
  <c r="P28"/>
  <c r="O28"/>
  <c r="N28"/>
  <c r="M28"/>
  <c r="L28"/>
  <c r="K28"/>
  <c r="Y28"/>
  <c r="J28"/>
  <c r="Y27"/>
  <c r="J27"/>
  <c r="Y26"/>
  <c r="M25"/>
  <c r="K25"/>
  <c r="Y25"/>
  <c r="J25"/>
  <c r="K24"/>
  <c r="Y24"/>
  <c r="J24"/>
  <c r="Y23"/>
  <c r="J23"/>
  <c r="X22"/>
  <c r="W22"/>
  <c r="V22"/>
  <c r="U22"/>
  <c r="T22"/>
  <c r="S22"/>
  <c r="R22"/>
  <c r="Q22"/>
  <c r="P22"/>
  <c r="O22"/>
  <c r="N22"/>
  <c r="M22"/>
  <c r="L22"/>
  <c r="J22"/>
  <c r="Y21"/>
  <c r="J21"/>
  <c r="AB20"/>
  <c r="Y20"/>
  <c r="X19"/>
  <c r="W19"/>
  <c r="V19"/>
  <c r="U19"/>
  <c r="T19"/>
  <c r="S19"/>
  <c r="R19"/>
  <c r="Q19"/>
  <c r="Y19"/>
  <c r="Z13"/>
  <c r="P19"/>
  <c r="O19"/>
  <c r="N19"/>
  <c r="M19"/>
  <c r="L19"/>
  <c r="K19"/>
  <c r="J19"/>
  <c r="X18"/>
  <c r="W18"/>
  <c r="V18"/>
  <c r="U18"/>
  <c r="T18"/>
  <c r="S18"/>
  <c r="R18"/>
  <c r="P18"/>
  <c r="O18"/>
  <c r="N18"/>
  <c r="M18"/>
  <c r="L18"/>
  <c r="K18"/>
  <c r="J18"/>
  <c r="X17"/>
  <c r="W17"/>
  <c r="W16"/>
  <c r="V17"/>
  <c r="U17"/>
  <c r="U16"/>
  <c r="T17"/>
  <c r="S17"/>
  <c r="S16"/>
  <c r="R17"/>
  <c r="P17"/>
  <c r="O17"/>
  <c r="N17"/>
  <c r="M17"/>
  <c r="L17"/>
  <c r="K17"/>
  <c r="J17"/>
  <c r="X16"/>
  <c r="V16"/>
  <c r="T16"/>
  <c r="R16"/>
  <c r="P16"/>
  <c r="O16"/>
  <c r="N16"/>
  <c r="M16"/>
  <c r="L16"/>
  <c r="K16"/>
  <c r="J16"/>
  <c r="X15"/>
  <c r="W15"/>
  <c r="V15"/>
  <c r="U15"/>
  <c r="T15"/>
  <c r="S15"/>
  <c r="Q15"/>
  <c r="R15"/>
  <c r="O15"/>
  <c r="P15"/>
  <c r="N15"/>
  <c r="M15"/>
  <c r="L15"/>
  <c r="K15"/>
  <c r="Y15"/>
  <c r="J15"/>
  <c r="X14"/>
  <c r="W14"/>
  <c r="V14"/>
  <c r="U14"/>
  <c r="T14"/>
  <c r="S14"/>
  <c r="R14"/>
  <c r="Q14"/>
  <c r="P14"/>
  <c r="O14"/>
  <c r="N14"/>
  <c r="M14"/>
  <c r="L14"/>
  <c r="K14"/>
  <c r="Y14"/>
  <c r="T13"/>
  <c r="R13"/>
  <c r="Q13"/>
  <c r="AB13"/>
  <c r="P13"/>
  <c r="O13"/>
  <c r="N13"/>
  <c r="M13"/>
  <c r="L13"/>
  <c r="K13"/>
  <c r="J13"/>
  <c r="T12"/>
  <c r="R12"/>
  <c r="P12"/>
  <c r="O12"/>
  <c r="N12"/>
  <c r="M12"/>
  <c r="L12"/>
  <c r="K12"/>
  <c r="J12"/>
  <c r="X11"/>
  <c r="W11"/>
  <c r="V11"/>
  <c r="U11"/>
  <c r="T11"/>
  <c r="S11"/>
  <c r="R11"/>
  <c r="Q11"/>
  <c r="AB11"/>
  <c r="P11"/>
  <c r="O11"/>
  <c r="N11"/>
  <c r="M11"/>
  <c r="L11"/>
  <c r="K11"/>
  <c r="J11"/>
  <c r="T10"/>
  <c r="T8"/>
  <c r="R10"/>
  <c r="P10"/>
  <c r="O10"/>
  <c r="N10"/>
  <c r="M10"/>
  <c r="L10"/>
  <c r="L8"/>
  <c r="K10"/>
  <c r="J10"/>
  <c r="R8"/>
  <c r="O8"/>
  <c r="M8"/>
  <c r="K8"/>
  <c r="P7"/>
  <c r="P8"/>
  <c r="N7"/>
  <c r="N8"/>
  <c r="J7"/>
  <c r="X248"/>
  <c r="X242"/>
  <c r="V242"/>
  <c r="X259"/>
  <c r="X257"/>
  <c r="V257"/>
  <c r="X230"/>
  <c r="V227"/>
  <c r="V245"/>
  <c r="X247"/>
  <c r="X227"/>
  <c r="Y11"/>
  <c r="AB17"/>
  <c r="K53"/>
  <c r="T84"/>
  <c r="U86"/>
  <c r="U87"/>
  <c r="W87"/>
  <c r="S236"/>
  <c r="S248"/>
  <c r="S253"/>
  <c r="S259"/>
  <c r="Y94"/>
  <c r="Y134"/>
  <c r="W228"/>
  <c r="Y228"/>
  <c r="U230"/>
  <c r="U227"/>
  <c r="Y227"/>
  <c r="W230"/>
  <c r="S257"/>
  <c r="U259"/>
  <c r="S242"/>
  <c r="U248"/>
  <c r="S251"/>
  <c r="U253"/>
  <c r="U236"/>
  <c r="S233"/>
  <c r="S224"/>
  <c r="U84"/>
  <c r="W86"/>
  <c r="W84"/>
  <c r="X245"/>
  <c r="S221"/>
  <c r="S13"/>
  <c r="W236"/>
  <c r="U233"/>
  <c r="W248"/>
  <c r="W259"/>
  <c r="U251"/>
  <c r="W253"/>
  <c r="W251"/>
  <c r="U224"/>
  <c r="Y230"/>
  <c r="W227"/>
  <c r="U221"/>
  <c r="Y248"/>
  <c r="W233"/>
  <c r="Y259"/>
  <c r="W224"/>
  <c r="W221"/>
  <c r="Y174"/>
  <c r="AA11"/>
  <c r="X86"/>
  <c r="X84"/>
  <c r="V84"/>
  <c r="Y86"/>
  <c r="V224"/>
  <c r="X236"/>
  <c r="V233"/>
  <c r="Y236"/>
  <c r="S245"/>
  <c r="S241"/>
  <c r="U247"/>
  <c r="V241"/>
  <c r="X253"/>
  <c r="V251"/>
  <c r="Y253"/>
  <c r="Y260"/>
  <c r="U242"/>
  <c r="U257"/>
  <c r="W260"/>
  <c r="W242"/>
  <c r="W13"/>
  <c r="W257"/>
  <c r="Y53"/>
  <c r="Y84"/>
  <c r="K22"/>
  <c r="Y22"/>
  <c r="V12"/>
  <c r="V239"/>
  <c r="V13"/>
  <c r="V221"/>
  <c r="U13"/>
  <c r="Y242"/>
  <c r="X251"/>
  <c r="X241"/>
  <c r="U245"/>
  <c r="U241"/>
  <c r="W247"/>
  <c r="S239"/>
  <c r="S12"/>
  <c r="X233"/>
  <c r="X224"/>
  <c r="Y257"/>
  <c r="Y251"/>
  <c r="Y233"/>
  <c r="X221"/>
  <c r="X13"/>
  <c r="S10"/>
  <c r="U239"/>
  <c r="U10"/>
  <c r="U8"/>
  <c r="U12"/>
  <c r="X239"/>
  <c r="X12"/>
  <c r="W241"/>
  <c r="W245"/>
  <c r="Y245"/>
  <c r="Y247"/>
  <c r="Y13"/>
  <c r="Y221"/>
  <c r="V10"/>
  <c r="V8"/>
  <c r="Y224"/>
  <c r="Y241"/>
  <c r="S8"/>
  <c r="W239"/>
  <c r="W10"/>
  <c r="W8"/>
  <c r="W12"/>
  <c r="Y239"/>
  <c r="X10"/>
  <c r="X8"/>
  <c r="Q16"/>
  <c r="Y18"/>
  <c r="Z12"/>
  <c r="AB18"/>
  <c r="Q12"/>
  <c r="Y12"/>
  <c r="AB12"/>
  <c r="Q10"/>
  <c r="Q8"/>
  <c r="AA13"/>
  <c r="AB19"/>
  <c r="AA12"/>
  <c r="Y10"/>
  <c r="AA10"/>
  <c r="Y68"/>
</calcChain>
</file>

<file path=xl/comments1.xml><?xml version="1.0" encoding="utf-8"?>
<comments xmlns="http://schemas.openxmlformats.org/spreadsheetml/2006/main">
  <authors>
    <author>Смышляева</author>
    <author>Светлана</author>
    <author>Иванцова</author>
  </authors>
  <commentList>
    <comment ref="K7" authorId="0">
      <text>
        <r>
          <rPr>
            <b/>
            <sz val="9"/>
            <color indexed="81"/>
            <rFont val="Tahoma"/>
            <family val="2"/>
            <charset val="204"/>
          </rPr>
          <t>Смышляева:</t>
        </r>
        <r>
          <rPr>
            <sz val="9"/>
            <color indexed="81"/>
            <rFont val="Tahoma"/>
            <family val="2"/>
            <charset val="204"/>
          </rPr>
          <t xml:space="preserve">
из общей суммы доклада сминусовать МЦП физ-ры и спорт, безопасное колесо и добавить 936 ГРБС и добавить 8,1 т.р в пункт 1.4 ассигнования соц политики</t>
        </r>
      </text>
    </comment>
    <comment ref="L7" authorId="0">
      <text>
        <r>
          <rPr>
            <b/>
            <sz val="9"/>
            <color indexed="81"/>
            <rFont val="Tahoma"/>
            <family val="2"/>
            <charset val="204"/>
          </rPr>
          <t>Смышляева:</t>
        </r>
        <r>
          <rPr>
            <sz val="9"/>
            <color indexed="81"/>
            <rFont val="Tahoma"/>
            <family val="2"/>
            <charset val="204"/>
          </rPr>
          <t xml:space="preserve">
из общей суммы доклада сминусовать МЦП физ-ры и спорт, безопасное колесо и добавить 936 ГРБС и добавить 8,1 т.р в пункт 1.4 ассигнования соц политики</t>
        </r>
      </text>
    </comment>
    <comment ref="F9" authorId="1">
      <text>
        <r>
          <rPr>
            <b/>
            <sz val="9"/>
            <color indexed="81"/>
            <rFont val="Tahoma"/>
            <family val="2"/>
            <charset val="204"/>
          </rPr>
          <t>Светлана:</t>
        </r>
        <r>
          <rPr>
            <sz val="9"/>
            <color indexed="81"/>
            <rFont val="Tahoma"/>
            <family val="2"/>
            <charset val="204"/>
          </rPr>
          <t xml:space="preserve">
без изменений думой декабря</t>
        </r>
      </text>
    </comment>
    <comment ref="L9" authorId="2">
      <text>
        <r>
          <rPr>
            <b/>
            <sz val="9"/>
            <color indexed="81"/>
            <rFont val="Tahoma"/>
            <family val="2"/>
            <charset val="204"/>
          </rPr>
          <t>Иванцова:</t>
        </r>
        <r>
          <rPr>
            <sz val="9"/>
            <color indexed="81"/>
            <rFont val="Tahoma"/>
            <family val="2"/>
            <charset val="204"/>
          </rPr>
          <t xml:space="preserve">
  дума 24.12.21.</t>
        </r>
      </text>
    </comment>
    <comment ref="M9" authorId="2">
      <text>
        <r>
          <rPr>
            <b/>
            <sz val="9"/>
            <color indexed="81"/>
            <rFont val="Tahoma"/>
            <family val="2"/>
            <charset val="204"/>
          </rPr>
          <t>Иванцова:</t>
        </r>
        <r>
          <rPr>
            <sz val="9"/>
            <color indexed="81"/>
            <rFont val="Tahoma"/>
            <family val="2"/>
            <charset val="204"/>
          </rPr>
          <t xml:space="preserve">
бюджет 2022-2024 гг</t>
        </r>
      </text>
    </comment>
    <comment ref="O9" authorId="2">
      <text>
        <r>
          <rPr>
            <b/>
            <sz val="9"/>
            <color indexed="81"/>
            <rFont val="Tahoma"/>
            <family val="2"/>
            <charset val="204"/>
          </rPr>
          <t>Иванцова:</t>
        </r>
        <r>
          <rPr>
            <sz val="9"/>
            <color indexed="81"/>
            <rFont val="Tahoma"/>
            <family val="2"/>
            <charset val="204"/>
          </rPr>
          <t xml:space="preserve">
бюджет 2022-2024 гг</t>
        </r>
      </text>
    </comment>
    <comment ref="Q9" authorId="2">
      <text>
        <r>
          <rPr>
            <b/>
            <sz val="9"/>
            <color indexed="81"/>
            <rFont val="Tahoma"/>
            <family val="2"/>
            <charset val="204"/>
          </rPr>
          <t>Иванцова:</t>
        </r>
        <r>
          <rPr>
            <sz val="9"/>
            <color indexed="81"/>
            <rFont val="Tahoma"/>
            <family val="2"/>
            <charset val="204"/>
          </rPr>
          <t xml:space="preserve">
бюджет 2022-2024 гг</t>
        </r>
      </text>
    </comment>
    <comment ref="L10" authorId="2">
      <text>
        <r>
          <rPr>
            <b/>
            <sz val="9"/>
            <color indexed="81"/>
            <rFont val="Tahoma"/>
            <family val="2"/>
            <charset val="204"/>
          </rPr>
          <t>Иванцова:</t>
        </r>
        <r>
          <rPr>
            <sz val="9"/>
            <color indexed="81"/>
            <rFont val="Tahoma"/>
            <family val="2"/>
            <charset val="204"/>
          </rPr>
          <t xml:space="preserve">
после думы 10.11.2021</t>
        </r>
      </text>
    </comment>
    <comment ref="K24" authorId="1">
      <text>
        <r>
          <rPr>
            <b/>
            <sz val="9"/>
            <color indexed="81"/>
            <rFont val="Tahoma"/>
            <family val="2"/>
            <charset val="204"/>
          </rPr>
          <t>Светлана:</t>
        </r>
        <r>
          <rPr>
            <sz val="9"/>
            <color indexed="81"/>
            <rFont val="Tahoma"/>
            <family val="2"/>
            <charset val="204"/>
          </rPr>
          <t xml:space="preserve">
госстандарт, выравнивание, </t>
        </r>
      </text>
    </comment>
    <comment ref="L24" authorId="1">
      <text>
        <r>
          <rPr>
            <b/>
            <sz val="9"/>
            <color indexed="81"/>
            <rFont val="Tahoma"/>
            <family val="2"/>
            <charset val="204"/>
          </rPr>
          <t>Светлана:</t>
        </r>
        <r>
          <rPr>
            <sz val="9"/>
            <color indexed="81"/>
            <rFont val="Tahoma"/>
            <family val="2"/>
            <charset val="204"/>
          </rPr>
          <t xml:space="preserve">
госстандарт, выравнивание, </t>
        </r>
      </text>
    </comment>
    <comment ref="K80" authorId="2">
      <text>
        <r>
          <rPr>
            <b/>
            <sz val="9"/>
            <color indexed="81"/>
            <rFont val="Tahoma"/>
            <family val="2"/>
            <charset val="204"/>
          </rPr>
          <t>Иванцова:</t>
        </r>
        <r>
          <rPr>
            <sz val="9"/>
            <color indexed="81"/>
            <rFont val="Tahoma"/>
            <family val="2"/>
            <charset val="204"/>
          </rPr>
          <t xml:space="preserve">
надзорные, кл.рук., питание</t>
        </r>
      </text>
    </comment>
    <comment ref="L80" authorId="2">
      <text>
        <r>
          <rPr>
            <b/>
            <sz val="9"/>
            <color indexed="81"/>
            <rFont val="Tahoma"/>
            <family val="2"/>
            <charset val="204"/>
          </rPr>
          <t>Иванцова:</t>
        </r>
        <r>
          <rPr>
            <sz val="9"/>
            <color indexed="81"/>
            <rFont val="Tahoma"/>
            <family val="2"/>
            <charset val="204"/>
          </rPr>
          <t xml:space="preserve">
надзорные, кл.рук., питание</t>
        </r>
      </text>
    </comment>
    <comment ref="K81" authorId="2">
      <text>
        <r>
          <rPr>
            <b/>
            <sz val="9"/>
            <color indexed="81"/>
            <rFont val="Tahoma"/>
            <family val="2"/>
            <charset val="204"/>
          </rPr>
          <t>Иванцова:</t>
        </r>
        <r>
          <rPr>
            <sz val="9"/>
            <color indexed="81"/>
            <rFont val="Tahoma"/>
            <family val="2"/>
            <charset val="204"/>
          </rPr>
          <t xml:space="preserve">
добавлено 14646 - софин надзорные сош 5</t>
        </r>
      </text>
    </comment>
    <comment ref="K86" authorId="2">
      <text>
        <r>
          <rPr>
            <b/>
            <sz val="9"/>
            <color indexed="81"/>
            <rFont val="Tahoma"/>
            <family val="2"/>
            <charset val="204"/>
          </rPr>
          <t>Иванцова:</t>
        </r>
        <r>
          <rPr>
            <sz val="9"/>
            <color indexed="81"/>
            <rFont val="Tahoma"/>
            <family val="2"/>
            <charset val="204"/>
          </rPr>
          <t xml:space="preserve">
надзорные, кл.рук., питание</t>
        </r>
      </text>
    </comment>
    <comment ref="L86" authorId="2">
      <text>
        <r>
          <rPr>
            <b/>
            <sz val="9"/>
            <color indexed="81"/>
            <rFont val="Tahoma"/>
            <family val="2"/>
            <charset val="204"/>
          </rPr>
          <t>Иванцова:</t>
        </r>
        <r>
          <rPr>
            <sz val="9"/>
            <color indexed="81"/>
            <rFont val="Tahoma"/>
            <family val="2"/>
            <charset val="204"/>
          </rPr>
          <t xml:space="preserve">
надзорные, кл.рук., питание</t>
        </r>
      </text>
    </comment>
    <comment ref="K87" authorId="2">
      <text>
        <r>
          <rPr>
            <b/>
            <sz val="9"/>
            <color indexed="81"/>
            <rFont val="Tahoma"/>
            <family val="2"/>
            <charset val="204"/>
          </rPr>
          <t>Иванцова:</t>
        </r>
        <r>
          <rPr>
            <sz val="9"/>
            <color indexed="81"/>
            <rFont val="Tahoma"/>
            <family val="2"/>
            <charset val="204"/>
          </rPr>
          <t xml:space="preserve">
добавлено 14646 - софин надзорные сош 5</t>
        </r>
      </text>
    </comment>
    <comment ref="L87" authorId="2">
      <text>
        <r>
          <rPr>
            <b/>
            <sz val="9"/>
            <color indexed="81"/>
            <rFont val="Tahoma"/>
            <family val="2"/>
            <charset val="204"/>
          </rPr>
          <t>Иванцова:</t>
        </r>
        <r>
          <rPr>
            <sz val="9"/>
            <color indexed="81"/>
            <rFont val="Tahoma"/>
            <family val="2"/>
            <charset val="204"/>
          </rPr>
          <t xml:space="preserve">
добавлено 14646 - софин надзорные сош 5</t>
        </r>
      </text>
    </comment>
    <comment ref="K91" authorId="2">
      <text>
        <r>
          <rPr>
            <b/>
            <sz val="9"/>
            <color indexed="81"/>
            <rFont val="Tahoma"/>
            <family val="2"/>
            <charset val="204"/>
          </rPr>
          <t>Иванцова:</t>
        </r>
        <r>
          <rPr>
            <sz val="9"/>
            <color indexed="81"/>
            <rFont val="Tahoma"/>
            <family val="2"/>
            <charset val="204"/>
          </rPr>
          <t xml:space="preserve">
надзорные, кл.рук., питание</t>
        </r>
      </text>
    </comment>
    <comment ref="K92" authorId="2">
      <text>
        <r>
          <rPr>
            <b/>
            <sz val="9"/>
            <color indexed="81"/>
            <rFont val="Tahoma"/>
            <family val="2"/>
            <charset val="204"/>
          </rPr>
          <t>Иванцова:</t>
        </r>
        <r>
          <rPr>
            <sz val="9"/>
            <color indexed="81"/>
            <rFont val="Tahoma"/>
            <family val="2"/>
            <charset val="204"/>
          </rPr>
          <t xml:space="preserve">
добавлено 14646 - софин надзорные сош 5</t>
        </r>
      </text>
    </comment>
    <comment ref="L92" authorId="2">
      <text>
        <r>
          <rPr>
            <b/>
            <sz val="9"/>
            <color indexed="81"/>
            <rFont val="Tahoma"/>
            <family val="2"/>
            <charset val="204"/>
          </rPr>
          <t>Иванцова:</t>
        </r>
        <r>
          <rPr>
            <sz val="9"/>
            <color indexed="81"/>
            <rFont val="Tahoma"/>
            <family val="2"/>
            <charset val="204"/>
          </rPr>
          <t xml:space="preserve">
добавлено 14646 - софин надзорные сош 5</t>
        </r>
      </text>
    </comment>
    <comment ref="K188" authorId="0">
      <text>
        <r>
          <rPr>
            <b/>
            <sz val="9"/>
            <color indexed="81"/>
            <rFont val="Tahoma"/>
            <family val="2"/>
            <charset val="204"/>
          </rPr>
          <t>Смышляева:</t>
        </r>
        <r>
          <rPr>
            <sz val="9"/>
            <color indexed="81"/>
            <rFont val="Tahoma"/>
            <family val="2"/>
            <charset val="204"/>
          </rPr>
          <t xml:space="preserve">
ассиг-я соц политики - 8,1 т.р</t>
        </r>
      </text>
    </comment>
    <comment ref="L188" authorId="0">
      <text>
        <r>
          <rPr>
            <b/>
            <sz val="9"/>
            <color indexed="81"/>
            <rFont val="Tahoma"/>
            <family val="2"/>
            <charset val="204"/>
          </rPr>
          <t>Смышляева:</t>
        </r>
        <r>
          <rPr>
            <sz val="9"/>
            <color indexed="81"/>
            <rFont val="Tahoma"/>
            <family val="2"/>
            <charset val="204"/>
          </rPr>
          <t xml:space="preserve">
ассиг-я соц политики - 8,1 т.р</t>
        </r>
      </text>
    </comment>
  </commentList>
</comments>
</file>

<file path=xl/sharedStrings.xml><?xml version="1.0" encoding="utf-8"?>
<sst xmlns="http://schemas.openxmlformats.org/spreadsheetml/2006/main" count="380" uniqueCount="125">
  <si>
    <t>Источники финансирования</t>
  </si>
  <si>
    <t>федеральный бюджет</t>
  </si>
  <si>
    <t>областной бюджет</t>
  </si>
  <si>
    <t xml:space="preserve">иные внебюджетные источники  </t>
  </si>
  <si>
    <t>всего</t>
  </si>
  <si>
    <t>Наименование государственной программы, областной целевой программы, отдельного мероприятия</t>
  </si>
  <si>
    <t>городской бюджет</t>
  </si>
  <si>
    <t>2017 год</t>
  </si>
  <si>
    <t>2018 год</t>
  </si>
  <si>
    <t>Отклонение по 2015 году</t>
  </si>
  <si>
    <t>Осуществление деятельности в связи с наделением органов местного самоуправления государственными полномочиями по осуществлению деятельности по опеке и попечительству</t>
  </si>
  <si>
    <t>2019 год</t>
  </si>
  <si>
    <t>2020 год</t>
  </si>
  <si>
    <t>2021 год</t>
  </si>
  <si>
    <t>Всего:</t>
  </si>
  <si>
    <t>2025 год</t>
  </si>
  <si>
    <t>2024 год</t>
  </si>
  <si>
    <t>2023 год</t>
  </si>
  <si>
    <t>2022 год</t>
  </si>
  <si>
    <t xml:space="preserve">налоговый расход –консолидированный бюджет </t>
  </si>
  <si>
    <t>№ п/п</t>
  </si>
  <si>
    <t>1.1</t>
  </si>
  <si>
    <t>1.2.</t>
  </si>
  <si>
    <t>1.3.</t>
  </si>
  <si>
    <t>1.4.</t>
  </si>
  <si>
    <t>2.</t>
  </si>
  <si>
    <t>Отдельное             мероприятие     «Обеспечение             государственных      гарантий детям-сиротам и детям,    оставшимся без      попечения             родителей, лицам, из числа детей-сирот и детей, оставшихся без попечения        родителей»</t>
  </si>
  <si>
    <t>2.1.</t>
  </si>
  <si>
    <t>Отдельное  мероприятие  «Обеспечение приоритетного права ребенка жить и  воспитываться в семье».</t>
  </si>
  <si>
    <t>2.2.</t>
  </si>
  <si>
    <t>3.</t>
  </si>
  <si>
    <t xml:space="preserve">Подпрограмма  «Патриотическое воспитание граждан города Вятские  Поляны на 2020-2025 годы»
</t>
  </si>
  <si>
    <t>Отдельное  мероприятие «Организация и проведение мероприятий военно-патриотической направленности»</t>
  </si>
  <si>
    <t>3.1.</t>
  </si>
  <si>
    <t>3.2.</t>
  </si>
  <si>
    <t>Отдельное мероприятие «Реализация  основных направлений военно-патриотического  воспитания в  городе Вятские Поляны».</t>
  </si>
  <si>
    <t>3.3.</t>
  </si>
  <si>
    <t>Отдельное  мероприятие  «Информационное освещение   мероприятий  патриотической  направленности в средствах массовой информации».</t>
  </si>
  <si>
    <t>Приложение № 3 к муниципальной программе (в редакции</t>
  </si>
  <si>
    <t>постановления администрации города от             №</t>
  </si>
  <si>
    <t>Отдельное             мероприятие        «Реализация прав       на получение          общедоступного, бесплатного          дополнительного      образования, обеспеченного современными условиями  обученияи  и      выявление,          поддержка             одаренных детей»</t>
  </si>
  <si>
    <t>Отдельное мероприятие «Обеспечение персонифицированного финансирования дополнительного образования детей»</t>
  </si>
  <si>
    <t>4.</t>
  </si>
  <si>
    <t>Отдельное мероприятие «Обеспечение реализации муниципальной  программы и другие мероприятия в области образования»</t>
  </si>
  <si>
    <t>Отдельное              мероприятие           «Реализация прав      на получение         общедоступного и бесплатного            начального  общего, основного общего, среднего общего  образования, обеспеченного современными условиями обучения», в том числе:</t>
  </si>
  <si>
    <t>1.2.1.</t>
  </si>
  <si>
    <t>1.2.2.</t>
  </si>
  <si>
    <t>мероприятия, направленные на организацию бесплатного горячего питания обучающихся, получающих начальное общее образование в муниципальных образовательных организациях города Вятские Поляны</t>
  </si>
  <si>
    <t>1.5.</t>
  </si>
  <si>
    <t>1.2.3.</t>
  </si>
  <si>
    <t>1.6.</t>
  </si>
  <si>
    <t>Отдельное мероприятие:  «Создание в общеобразовательных организациях, расположенных в сельской местности и малых городах условий для занятий физической культурой и спортом"</t>
  </si>
  <si>
    <t>1.2.3.1</t>
  </si>
  <si>
    <t>1.2.3.2</t>
  </si>
  <si>
    <t>1.2.3.3</t>
  </si>
  <si>
    <t>мероприятия, направленные на выполнение предписаний надзорных органорв и приведение зданий в соотвествие с требованиями, предъявляемыми к безопасности в процессе эксплуатации в муниципальном казенном общеобразовательном учреждении  гимназия г. Вятские Поляны Кировской области</t>
  </si>
  <si>
    <t>мероприятия, направленные на выполнение предписаний надзорных органорв и приведение зданий в соотвествие с требованиями, предъявляемыми к безопасности в процессе эксплуатации в муниципальном казенном общеобразовательном учреждении  средняя общеобразовательная школа № 5 города Вятские Поляны Кировской области</t>
  </si>
  <si>
    <t>мероприятия, направленные на выполнение предписаний надзорных органорв и приведение зданий в соотвествие с требованиями, предъявляемыми к безопасности в процессе эксплуатации в муниципальном казенном общеобразовательном учреждении "Лицей с кадетскими классами имени Г.С.Шпагина" города Вятские Поляны Кировской области</t>
  </si>
  <si>
    <t>1.4.1.</t>
  </si>
  <si>
    <t>мероприятия, направленные на оплату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</si>
  <si>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1.4.2.</t>
  </si>
  <si>
    <t>мероприятия, направленные на организацию временной занятости несовершеннолетних в возрасте от 14 до 18 лет в летний период</t>
  </si>
  <si>
    <t>Отдельное мероприятие  «Создание   оптимальных условий для труда,  отдыха  и оздоровления  несовершеннолетних в каникулярное время», в том числе:</t>
  </si>
  <si>
    <t>Отдельное               мероприятие      «Реализация прав    на получение        общедоступного       и бесплатного      дошкольного         образования, обеспеченного современными условиями обучения», в том числе:</t>
  </si>
  <si>
    <t>1.1.1.</t>
  </si>
  <si>
    <t>мероприятия, направленные на выполнение предписаний надзорных органорв и приведение зданий в соотвествие с требованиями, предъявляемыми к безопасности в процессе эксплуатации в муниципальных образовательных организациях города Вятские Поляны, в том числе:</t>
  </si>
  <si>
    <t>1.1.1.1</t>
  </si>
  <si>
    <t>1.1.1.2</t>
  </si>
  <si>
    <t>мероприятия, направленные на выполнение предписаний надзорных органорв и приведение зданий в соотвествие с требованиями, предъявляемыми к безопасности в процессе эксплуатации в муниципальном казенном дошкольном образовательном учреждении детский сад компенсирующего вида № 1 "Ручеек" города Вятские Поляны Кировской области</t>
  </si>
  <si>
    <t>мероприятия, направленные на выполнение предписаний надзорных органорв и приведение зданий в соотвествие с требованиями, предъявляемыми к безопасности в процессе эксплуатации в муниципальном казенном дошкольном образовательном учреждении детский сад № 3 "Колосок" города Вятские Поляны Кировской области</t>
  </si>
  <si>
    <t xml:space="preserve">Отдельное мероприятие:  «Подготовка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роста», в том числе:
</t>
  </si>
  <si>
    <t>1.5.1.</t>
  </si>
  <si>
    <t>Муниципальное казенное общеобразовательное учреждение средняя общеобразовательная школа № 5 г. Вятские Поляны Кировской области, на базе которого реализуются мероприятия по подготовке образовательного пространства, и создается центр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</si>
  <si>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1.2.4.</t>
  </si>
  <si>
    <t>1.1.2.</t>
  </si>
  <si>
    <t>мероприятия, направленные на организацию питания в муниципальных образовательных организациях города Вятские Поляны, реализующих программу дошкольного образования</t>
  </si>
  <si>
    <t>мероприятия, направленные на благоустройство территории муниципального казенного общеобразовательного учреждения "Лицей с кадетскими классами имени Г.С.Шпагина" города Вятские Поляны Кировской области</t>
  </si>
  <si>
    <t>1.1.1.3</t>
  </si>
  <si>
    <t>мероприятия, направленные на выполнение предписаний надзорных органорв и приведение зданий в соотвествие с требованиями, предъявляемыми к безопасности в процессе эксплуатации в муниципальном казенном дошкольном образовательном учреждении детский сад общеразвивающего вида с приоритетным осуществлением деятельности по одному из направлений развития воспитанников № 10 "Сказка" города Вятские Поляны Кировской области</t>
  </si>
  <si>
    <t>1.2.5.</t>
  </si>
  <si>
    <t>1.7.</t>
  </si>
  <si>
    <t>2026 год</t>
  </si>
  <si>
    <t>2027 год</t>
  </si>
  <si>
    <t>2028 год</t>
  </si>
  <si>
    <t>2029 год</t>
  </si>
  <si>
    <t>2030 год</t>
  </si>
  <si>
    <t>1.2.6.</t>
  </si>
  <si>
    <t>Отдельное мероприятие:  «Финансовое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организациях"</t>
  </si>
  <si>
    <t>1.2.7.</t>
  </si>
  <si>
    <t>Ресурсное обеспечение  муниципальной программы «Развитие образования» на 2020-2030 годы</t>
  </si>
  <si>
    <t xml:space="preserve">Муниципальная 
программа «Развитие образования» на 2020-2030 годы
</t>
  </si>
  <si>
    <t>Подпрограмма     «Развитие   системы           образования    города Вятские Поляны на    2020-2030 годы»</t>
  </si>
  <si>
    <t>Подпрограмма «Профилактика социального
сиротства на 2020-2030 годы»</t>
  </si>
  <si>
    <t>1.1.3.</t>
  </si>
  <si>
    <t>1.1.3.1</t>
  </si>
  <si>
    <t>1.1.3.2</t>
  </si>
  <si>
    <t>1.2.8.</t>
  </si>
  <si>
    <t>1.2.8.1</t>
  </si>
  <si>
    <t>1.2.8.2</t>
  </si>
  <si>
    <t>1.2.8.3</t>
  </si>
  <si>
    <t xml:space="preserve"> выполнение предписаний надзорных органов и приведение зданий в соотвествие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 в муниципальных образовательных организациях города Вятские Поляны, в том числе:</t>
  </si>
  <si>
    <t>выполнение предписаний надзорных органов и приведение зданий в соотвествие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 в муниципальном казенном дошкольном образовательном учреждении детский сад общеразвивающего вида с приоритетным осуществлением деятельности по одному из направлений развития воспитанников № 4 "Аленький цветочек" города Вятские Поляны Кировской области</t>
  </si>
  <si>
    <t>выполнение предписаний надзорных органов и приведение зданий в соотвествие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 в муниципальном казенном дошкольном образовательном учреждении детский сад общеразвивающего вида с приоритетным осуществлением деятельности по одному из направлений развития воспитанников № 10 "Сказка" города Вятские Поляны Кировской области</t>
  </si>
  <si>
    <t>выполнение предписаний надзорных органов и приведение зданий в соотвествие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 в муниципальных образовательных организациях города Вятские Поляны, в том числе:</t>
  </si>
  <si>
    <t>выполнение предписаний надзорных органов и приведение зданий в соотвествие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  в муниципальном казенном общеобразовательном учреждении "Лицей с кадетскими классами имени Г.С.Шпагина" города Вятские Поляны Кировской области</t>
  </si>
  <si>
    <t>выполнение предписаний надзорных органов и приведение зданий в соотвествие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 в муниципальном казенном общеобразовательном учреждении  гимназия г. Вятские Поляны Кировской области</t>
  </si>
  <si>
    <t>выполнение предписаний надзорных органов и приведение зданий в соотвествие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  в муниципальном казенном общеобразовательном учреждении  средняя общеобразовательная школа № 5 города Вятские Поляны Кировской области</t>
  </si>
  <si>
    <t>Мероприятия, направленные на организацию бесплатного горячего питания детям участников специальной военной операции, обучающихся в муниципальных общеобразовательных организациях города Вятские Поляны</t>
  </si>
  <si>
    <t>1.2.9.</t>
  </si>
  <si>
    <t>Мероприятия, направленные на финансовое обеспечение мероприятий по модернизации школьных систем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</si>
  <si>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</si>
  <si>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мероприятия, 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</si>
  <si>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1.2.10.</t>
  </si>
  <si>
    <t>Мероприятия, направленные на финансовое обеспечение муниципальных общеобразовательных организаций Кировской области, обеспечивающих высокое качество образования, в части оплаты труда работников и уплаты страховых взносов в государственные внебюджетные фонды.</t>
  </si>
  <si>
    <t>Мероприятия, направленные на обеспечение безопасности муниципальных общеобразовательных организаций и (или) муниципальных организаций дополнительного образования детей Кировской области города Вятские Поляны</t>
  </si>
  <si>
    <t>1.1.4.</t>
  </si>
  <si>
    <t xml:space="preserve"> выполнение предписаний надзорных органов и приведение зданий в соотвествие с требованиями, предъявляемыми к безопасности в процессе эксплуатации (обследование технического состояния зданий), в муниципальном казенном дошкольном образовательном учреждении детский сад комбинированного вида № 2 "Светлячок" г. Вятские Поляны Кировской области</t>
  </si>
  <si>
    <t>1.2.11.</t>
  </si>
  <si>
    <t>мероприятия, направленные на выполнение предписаний надзорных органов и приведение зданий в соотвествие с требованиями, предъявляемыми к безопасности в процессе эксплуатации (обследование технического состояния зданий), в муниципальном казенном общеобразовательном учреждении  средняя общеобразовательная школа № 5 города Вятские Поляны Кировской области</t>
  </si>
  <si>
    <t>1.2.12.</t>
  </si>
  <si>
    <t>Мероприятия, направленные на обеспечение бесплатным двухразовым питанием детей-инвалидов (инвалидов), не относящихся к катеории лиц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 родителям (законным представителям) детей - инвалидов, инвалидам в случае их обучения на дому</t>
  </si>
  <si>
    <t>1.2.13.</t>
  </si>
  <si>
    <t>Мероприятия, направленные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</si>
  <si>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1.1.3.3</t>
  </si>
  <si>
    <t>выполнение предписаний надзорных органов и приведение зданий в соотвествие с требованиями, предъявляемыми к безопасности в процессе эксплуатации (приведение в соответствие с требованиями к антитеррористической защищенности объектов (территорий) в муниципальных казенных дошкольных образовательных учреждениях детские сады № 1, 2, 5, 6, 7, 8, 9, 10 города Вятские Поляны Кировской области</t>
  </si>
</sst>
</file>

<file path=xl/styles.xml><?xml version="1.0" encoding="utf-8"?>
<styleSheet xmlns="http://schemas.openxmlformats.org/spreadsheetml/2006/main">
  <numFmts count="8">
    <numFmt numFmtId="173" formatCode="_-* #,##0.00_р_._-;\-* #,##0.00_р_._-;_-* &quot;-&quot;??_р_._-;_-@_-"/>
    <numFmt numFmtId="187" formatCode="_(* #,##0.00_);_(* \(#,##0.00\);_(* &quot;-&quot;??_);_(@_)"/>
    <numFmt numFmtId="194" formatCode="_(* #,##0.0_);_(* \(#,##0.0\);_(* &quot;-&quot;??_);_(@_)"/>
    <numFmt numFmtId="195" formatCode="_-* #,##0.0_р_._-;\-* #,##0.0_р_._-;_-* &quot;-&quot;?_р_._-;_-@_-"/>
    <numFmt numFmtId="197" formatCode="#,##0.0"/>
    <numFmt numFmtId="199" formatCode="#,##0.000"/>
    <numFmt numFmtId="204" formatCode="#,##0.000_р_."/>
    <numFmt numFmtId="216" formatCode="#,##0.00_ ;\-#,##0.00\ "/>
  </numFmts>
  <fonts count="23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sz val="11"/>
      <name val="Arial"/>
      <family val="2"/>
      <charset val="204"/>
    </font>
    <font>
      <b/>
      <i/>
      <sz val="16"/>
      <name val="Times New Roman"/>
      <family val="1"/>
      <charset val="204"/>
    </font>
    <font>
      <sz val="16"/>
      <name val="Arial"/>
      <family val="2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15"/>
      <name val="Times New Roman"/>
      <family val="1"/>
      <charset val="204"/>
    </font>
    <font>
      <sz val="1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277">
    <xf numFmtId="0" fontId="0" fillId="0" borderId="0" xfId="0"/>
    <xf numFmtId="0" fontId="1" fillId="0" borderId="0" xfId="0" applyFont="1" applyFill="1" applyAlignment="1">
      <alignment horizontal="right"/>
    </xf>
    <xf numFmtId="197" fontId="4" fillId="2" borderId="0" xfId="0" applyNumberFormat="1" applyFont="1" applyFill="1" applyAlignment="1">
      <alignment horizontal="center"/>
    </xf>
    <xf numFmtId="4" fontId="4" fillId="2" borderId="0" xfId="0" applyNumberFormat="1" applyFont="1" applyFill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7" fillId="2" borderId="0" xfId="0" applyFont="1" applyFill="1"/>
    <xf numFmtId="0" fontId="1" fillId="0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0" fontId="5" fillId="2" borderId="0" xfId="0" applyFont="1" applyFill="1" applyAlignment="1">
      <alignment horizontal="center"/>
    </xf>
    <xf numFmtId="0" fontId="9" fillId="2" borderId="0" xfId="0" applyFont="1" applyFill="1"/>
    <xf numFmtId="195" fontId="4" fillId="2" borderId="0" xfId="0" applyNumberFormat="1" applyFont="1" applyFill="1" applyAlignment="1">
      <alignment horizontal="center"/>
    </xf>
    <xf numFmtId="4" fontId="4" fillId="2" borderId="0" xfId="0" applyNumberFormat="1" applyFont="1" applyFill="1" applyAlignment="1">
      <alignment horizontal="right"/>
    </xf>
    <xf numFmtId="0" fontId="10" fillId="2" borderId="0" xfId="0" applyFont="1" applyFill="1" applyAlignment="1">
      <alignment horizontal="right"/>
    </xf>
    <xf numFmtId="195" fontId="6" fillId="2" borderId="2" xfId="0" applyNumberFormat="1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199" fontId="6" fillId="2" borderId="2" xfId="0" applyNumberFormat="1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vertical="top" wrapText="1"/>
    </xf>
    <xf numFmtId="0" fontId="13" fillId="4" borderId="0" xfId="0" applyFont="1" applyFill="1"/>
    <xf numFmtId="0" fontId="5" fillId="4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13" fillId="2" borderId="0" xfId="0" applyFont="1" applyFill="1"/>
    <xf numFmtId="0" fontId="5" fillId="2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" fillId="0" borderId="0" xfId="0" applyFont="1" applyFill="1"/>
    <xf numFmtId="0" fontId="13" fillId="5" borderId="0" xfId="0" applyFont="1" applyFill="1"/>
    <xf numFmtId="0" fontId="1" fillId="5" borderId="0" xfId="0" applyFont="1" applyFill="1"/>
    <xf numFmtId="4" fontId="4" fillId="4" borderId="1" xfId="0" applyNumberFormat="1" applyFont="1" applyFill="1" applyBorder="1" applyAlignment="1">
      <alignment horizontal="right" vertical="center"/>
    </xf>
    <xf numFmtId="0" fontId="14" fillId="4" borderId="0" xfId="0" applyFont="1" applyFill="1" applyAlignment="1">
      <alignment wrapText="1"/>
    </xf>
    <xf numFmtId="0" fontId="4" fillId="6" borderId="1" xfId="0" applyFont="1" applyFill="1" applyBorder="1" applyAlignment="1">
      <alignment vertical="top" wrapText="1"/>
    </xf>
    <xf numFmtId="4" fontId="4" fillId="6" borderId="1" xfId="0" applyNumberFormat="1" applyFont="1" applyFill="1" applyBorder="1" applyAlignment="1">
      <alignment horizontal="right" vertical="center"/>
    </xf>
    <xf numFmtId="0" fontId="13" fillId="6" borderId="0" xfId="0" applyFont="1" applyFill="1"/>
    <xf numFmtId="0" fontId="5" fillId="6" borderId="1" xfId="0" applyFont="1" applyFill="1" applyBorder="1" applyAlignment="1">
      <alignment vertical="top" wrapText="1"/>
    </xf>
    <xf numFmtId="0" fontId="1" fillId="6" borderId="0" xfId="0" applyFont="1" applyFill="1"/>
    <xf numFmtId="0" fontId="14" fillId="6" borderId="0" xfId="0" applyFont="1" applyFill="1" applyAlignment="1">
      <alignment wrapText="1"/>
    </xf>
    <xf numFmtId="0" fontId="14" fillId="0" borderId="0" xfId="0" applyFont="1" applyFill="1" applyAlignment="1">
      <alignment wrapText="1"/>
    </xf>
    <xf numFmtId="0" fontId="14" fillId="6" borderId="0" xfId="0" applyFont="1" applyFill="1" applyAlignment="1">
      <alignment vertical="top" wrapText="1"/>
    </xf>
    <xf numFmtId="0" fontId="1" fillId="6" borderId="0" xfId="0" applyFont="1" applyFill="1" applyAlignment="1">
      <alignment vertical="top"/>
    </xf>
    <xf numFmtId="0" fontId="14" fillId="0" borderId="0" xfId="0" applyFont="1" applyFill="1" applyAlignment="1">
      <alignment vertical="top" wrapText="1"/>
    </xf>
    <xf numFmtId="197" fontId="4" fillId="0" borderId="1" xfId="1" applyNumberFormat="1" applyFont="1" applyFill="1" applyBorder="1" applyAlignment="1">
      <alignment horizontal="center" vertical="top" wrapText="1"/>
    </xf>
    <xf numFmtId="197" fontId="4" fillId="4" borderId="1" xfId="1" applyNumberFormat="1" applyFont="1" applyFill="1" applyBorder="1" applyAlignment="1">
      <alignment horizontal="right" vertical="top" wrapText="1"/>
    </xf>
    <xf numFmtId="199" fontId="4" fillId="4" borderId="1" xfId="1" applyNumberFormat="1" applyFont="1" applyFill="1" applyBorder="1" applyAlignment="1">
      <alignment horizontal="right" vertical="top" wrapText="1"/>
    </xf>
    <xf numFmtId="4" fontId="4" fillId="4" borderId="1" xfId="1" applyNumberFormat="1" applyFont="1" applyFill="1" applyBorder="1" applyAlignment="1">
      <alignment horizontal="right" vertical="top" wrapText="1"/>
    </xf>
    <xf numFmtId="4" fontId="12" fillId="4" borderId="0" xfId="0" applyNumberFormat="1" applyFont="1" applyFill="1" applyAlignment="1">
      <alignment horizontal="left"/>
    </xf>
    <xf numFmtId="197" fontId="5" fillId="4" borderId="1" xfId="1" applyNumberFormat="1" applyFont="1" applyFill="1" applyBorder="1" applyAlignment="1">
      <alignment horizontal="right" vertical="top" wrapText="1"/>
    </xf>
    <xf numFmtId="204" fontId="5" fillId="4" borderId="1" xfId="1" applyNumberFormat="1" applyFont="1" applyFill="1" applyBorder="1" applyAlignment="1">
      <alignment horizontal="right" vertical="top" wrapText="1"/>
    </xf>
    <xf numFmtId="4" fontId="5" fillId="4" borderId="1" xfId="1" applyNumberFormat="1" applyFont="1" applyFill="1" applyBorder="1" applyAlignment="1">
      <alignment horizontal="right" vertical="top" wrapText="1"/>
    </xf>
    <xf numFmtId="199" fontId="5" fillId="4" borderId="1" xfId="1" applyNumberFormat="1" applyFont="1" applyFill="1" applyBorder="1" applyAlignment="1">
      <alignment horizontal="right" vertical="top" wrapText="1"/>
    </xf>
    <xf numFmtId="4" fontId="4" fillId="7" borderId="1" xfId="1" applyNumberFormat="1" applyFont="1" applyFill="1" applyBorder="1" applyAlignment="1">
      <alignment horizontal="right" vertical="top" wrapText="1"/>
    </xf>
    <xf numFmtId="197" fontId="4" fillId="6" borderId="1" xfId="1" applyNumberFormat="1" applyFont="1" applyFill="1" applyBorder="1" applyAlignment="1">
      <alignment horizontal="right" wrapText="1"/>
    </xf>
    <xf numFmtId="194" fontId="4" fillId="6" borderId="1" xfId="1" applyNumberFormat="1" applyFont="1" applyFill="1" applyBorder="1" applyAlignment="1">
      <alignment horizontal="center" vertical="top" wrapText="1"/>
    </xf>
    <xf numFmtId="204" fontId="4" fillId="6" borderId="1" xfId="1" applyNumberFormat="1" applyFont="1" applyFill="1" applyBorder="1" applyAlignment="1">
      <alignment horizontal="center" vertical="top" wrapText="1"/>
    </xf>
    <xf numFmtId="197" fontId="4" fillId="6" borderId="1" xfId="1" applyNumberFormat="1" applyFont="1" applyFill="1" applyBorder="1" applyAlignment="1">
      <alignment horizontal="right" vertical="top" wrapText="1"/>
    </xf>
    <xf numFmtId="4" fontId="4" fillId="6" borderId="1" xfId="1" applyNumberFormat="1" applyFont="1" applyFill="1" applyBorder="1" applyAlignment="1">
      <alignment horizontal="right" vertical="top" wrapText="1"/>
    </xf>
    <xf numFmtId="197" fontId="5" fillId="6" borderId="1" xfId="1" applyNumberFormat="1" applyFont="1" applyFill="1" applyBorder="1" applyAlignment="1">
      <alignment horizontal="right" vertical="top" wrapText="1"/>
    </xf>
    <xf numFmtId="194" fontId="5" fillId="6" borderId="1" xfId="1" applyNumberFormat="1" applyFont="1" applyFill="1" applyBorder="1" applyAlignment="1">
      <alignment horizontal="center" vertical="top" wrapText="1"/>
    </xf>
    <xf numFmtId="204" fontId="5" fillId="6" borderId="1" xfId="1" applyNumberFormat="1" applyFont="1" applyFill="1" applyBorder="1" applyAlignment="1">
      <alignment horizontal="center" vertical="top" wrapText="1"/>
    </xf>
    <xf numFmtId="4" fontId="5" fillId="6" borderId="1" xfId="1" applyNumberFormat="1" applyFont="1" applyFill="1" applyBorder="1" applyAlignment="1">
      <alignment horizontal="right" vertical="top" wrapText="1"/>
    </xf>
    <xf numFmtId="4" fontId="5" fillId="6" borderId="1" xfId="1" applyNumberFormat="1" applyFont="1" applyFill="1" applyBorder="1" applyAlignment="1">
      <alignment horizontal="right" vertical="center" wrapText="1"/>
    </xf>
    <xf numFmtId="197" fontId="4" fillId="0" borderId="1" xfId="1" applyNumberFormat="1" applyFont="1" applyFill="1" applyBorder="1" applyAlignment="1">
      <alignment horizontal="right" vertical="top" wrapText="1"/>
    </xf>
    <xf numFmtId="194" fontId="4" fillId="2" borderId="1" xfId="1" applyNumberFormat="1" applyFont="1" applyFill="1" applyBorder="1" applyAlignment="1">
      <alignment horizontal="center" vertical="top" wrapText="1"/>
    </xf>
    <xf numFmtId="204" fontId="4" fillId="2" borderId="1" xfId="1" applyNumberFormat="1" applyFont="1" applyFill="1" applyBorder="1" applyAlignment="1">
      <alignment horizontal="center" vertical="top" wrapText="1"/>
    </xf>
    <xf numFmtId="197" fontId="4" fillId="3" borderId="1" xfId="1" applyNumberFormat="1" applyFont="1" applyFill="1" applyBorder="1" applyAlignment="1">
      <alignment horizontal="right" vertical="top" wrapText="1"/>
    </xf>
    <xf numFmtId="4" fontId="4" fillId="2" borderId="1" xfId="1" applyNumberFormat="1" applyFont="1" applyFill="1" applyBorder="1" applyAlignment="1">
      <alignment horizontal="right" vertical="top" wrapText="1"/>
    </xf>
    <xf numFmtId="197" fontId="5" fillId="0" borderId="1" xfId="1" applyNumberFormat="1" applyFont="1" applyFill="1" applyBorder="1" applyAlignment="1">
      <alignment horizontal="right" vertical="top" wrapText="1"/>
    </xf>
    <xf numFmtId="194" fontId="5" fillId="2" borderId="1" xfId="1" applyNumberFormat="1" applyFont="1" applyFill="1" applyBorder="1" applyAlignment="1">
      <alignment horizontal="center" vertical="top" wrapText="1"/>
    </xf>
    <xf numFmtId="204" fontId="5" fillId="2" borderId="1" xfId="1" applyNumberFormat="1" applyFont="1" applyFill="1" applyBorder="1" applyAlignment="1">
      <alignment horizontal="center" vertical="top" wrapText="1"/>
    </xf>
    <xf numFmtId="4" fontId="5" fillId="2" borderId="1" xfId="1" applyNumberFormat="1" applyFont="1" applyFill="1" applyBorder="1" applyAlignment="1">
      <alignment horizontal="right" vertical="top" wrapText="1"/>
    </xf>
    <xf numFmtId="4" fontId="5" fillId="0" borderId="1" xfId="1" applyNumberFormat="1" applyFont="1" applyFill="1" applyBorder="1" applyAlignment="1">
      <alignment horizontal="right" vertical="top" wrapText="1"/>
    </xf>
    <xf numFmtId="197" fontId="5" fillId="2" borderId="1" xfId="1" applyNumberFormat="1" applyFont="1" applyFill="1" applyBorder="1" applyAlignment="1">
      <alignment horizontal="right" vertical="top" wrapText="1"/>
    </xf>
    <xf numFmtId="194" fontId="5" fillId="0" borderId="1" xfId="1" applyNumberFormat="1" applyFont="1" applyFill="1" applyBorder="1" applyAlignment="1">
      <alignment horizontal="center" vertical="top" wrapText="1"/>
    </xf>
    <xf numFmtId="216" fontId="5" fillId="0" borderId="1" xfId="1" applyNumberFormat="1" applyFont="1" applyFill="1" applyBorder="1" applyAlignment="1">
      <alignment horizontal="right" vertical="top" wrapText="1"/>
    </xf>
    <xf numFmtId="4" fontId="5" fillId="2" borderId="1" xfId="1" applyNumberFormat="1" applyFont="1" applyFill="1" applyBorder="1" applyAlignment="1">
      <alignment horizontal="right" vertical="center" wrapText="1"/>
    </xf>
    <xf numFmtId="194" fontId="5" fillId="2" borderId="1" xfId="1" applyNumberFormat="1" applyFont="1" applyFill="1" applyBorder="1" applyAlignment="1">
      <alignment vertical="top" wrapText="1"/>
    </xf>
    <xf numFmtId="194" fontId="5" fillId="0" borderId="1" xfId="1" applyNumberFormat="1" applyFont="1" applyFill="1" applyBorder="1" applyAlignment="1">
      <alignment vertical="top" wrapText="1"/>
    </xf>
    <xf numFmtId="204" fontId="5" fillId="0" borderId="1" xfId="1" applyNumberFormat="1" applyFont="1" applyFill="1" applyBorder="1" applyAlignment="1">
      <alignment vertical="top" wrapText="1"/>
    </xf>
    <xf numFmtId="204" fontId="5" fillId="0" borderId="1" xfId="1" applyNumberFormat="1" applyFont="1" applyFill="1" applyBorder="1" applyAlignment="1">
      <alignment horizontal="center" vertical="top" wrapText="1"/>
    </xf>
    <xf numFmtId="4" fontId="5" fillId="0" borderId="1" xfId="1" applyNumberFormat="1" applyFont="1" applyFill="1" applyBorder="1" applyAlignment="1">
      <alignment vertical="top" wrapText="1"/>
    </xf>
    <xf numFmtId="194" fontId="4" fillId="0" borderId="1" xfId="1" applyNumberFormat="1" applyFont="1" applyFill="1" applyBorder="1" applyAlignment="1">
      <alignment horizontal="center" vertical="top" wrapText="1"/>
    </xf>
    <xf numFmtId="204" fontId="4" fillId="0" borderId="1" xfId="1" applyNumberFormat="1" applyFont="1" applyFill="1" applyBorder="1" applyAlignment="1">
      <alignment horizontal="center" vertical="top" wrapText="1"/>
    </xf>
    <xf numFmtId="194" fontId="4" fillId="2" borderId="1" xfId="1" applyNumberFormat="1" applyFont="1" applyFill="1" applyBorder="1" applyAlignment="1">
      <alignment horizontal="right" vertical="top" wrapText="1"/>
    </xf>
    <xf numFmtId="194" fontId="4" fillId="0" borderId="1" xfId="1" applyNumberFormat="1" applyFont="1" applyFill="1" applyBorder="1" applyAlignment="1">
      <alignment horizontal="right" vertical="top" wrapText="1"/>
    </xf>
    <xf numFmtId="194" fontId="5" fillId="2" borderId="1" xfId="1" applyNumberFormat="1" applyFont="1" applyFill="1" applyBorder="1" applyAlignment="1">
      <alignment horizontal="right" vertical="top" wrapText="1"/>
    </xf>
    <xf numFmtId="0" fontId="15" fillId="0" borderId="0" xfId="0" applyFont="1" applyFill="1" applyAlignment="1"/>
    <xf numFmtId="0" fontId="14" fillId="6" borderId="1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4" fontId="4" fillId="0" borderId="0" xfId="0" applyNumberFormat="1" applyFont="1" applyFill="1" applyAlignment="1">
      <alignment horizontal="center"/>
    </xf>
    <xf numFmtId="197" fontId="4" fillId="2" borderId="1" xfId="1" applyNumberFormat="1" applyFont="1" applyFill="1" applyBorder="1" applyAlignment="1">
      <alignment horizontal="right"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4" fillId="6" borderId="3" xfId="0" applyFont="1" applyFill="1" applyBorder="1" applyAlignment="1">
      <alignment vertical="top" wrapText="1"/>
    </xf>
    <xf numFmtId="197" fontId="4" fillId="6" borderId="3" xfId="1" applyNumberFormat="1" applyFont="1" applyFill="1" applyBorder="1" applyAlignment="1">
      <alignment horizontal="right" vertical="top" wrapText="1"/>
    </xf>
    <xf numFmtId="194" fontId="4" fillId="6" borderId="3" xfId="1" applyNumberFormat="1" applyFont="1" applyFill="1" applyBorder="1" applyAlignment="1">
      <alignment horizontal="center" vertical="top" wrapText="1"/>
    </xf>
    <xf numFmtId="204" fontId="4" fillId="6" borderId="3" xfId="1" applyNumberFormat="1" applyFont="1" applyFill="1" applyBorder="1" applyAlignment="1">
      <alignment horizontal="center" vertical="top" wrapText="1"/>
    </xf>
    <xf numFmtId="4" fontId="4" fillId="6" borderId="3" xfId="1" applyNumberFormat="1" applyFont="1" applyFill="1" applyBorder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 vertical="center"/>
    </xf>
    <xf numFmtId="197" fontId="4" fillId="2" borderId="0" xfId="0" applyNumberFormat="1" applyFont="1" applyFill="1" applyAlignment="1">
      <alignment horizontal="right" wrapText="1"/>
    </xf>
    <xf numFmtId="197" fontId="6" fillId="2" borderId="2" xfId="0" applyNumberFormat="1" applyFont="1" applyFill="1" applyBorder="1" applyAlignment="1">
      <alignment horizontal="right" vertical="top" wrapText="1"/>
    </xf>
    <xf numFmtId="197" fontId="6" fillId="2" borderId="1" xfId="0" applyNumberFormat="1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wrapText="1"/>
    </xf>
    <xf numFmtId="0" fontId="6" fillId="5" borderId="1" xfId="0" applyFont="1" applyFill="1" applyBorder="1" applyAlignment="1">
      <alignment horizontal="center" vertical="top" wrapText="1"/>
    </xf>
    <xf numFmtId="0" fontId="9" fillId="5" borderId="0" xfId="0" applyFont="1" applyFill="1" applyAlignment="1">
      <alignment horizontal="left"/>
    </xf>
    <xf numFmtId="4" fontId="20" fillId="6" borderId="0" xfId="0" applyNumberFormat="1" applyFont="1" applyFill="1"/>
    <xf numFmtId="0" fontId="14" fillId="2" borderId="0" xfId="0" applyFont="1" applyFill="1" applyAlignment="1">
      <alignment wrapText="1"/>
    </xf>
    <xf numFmtId="4" fontId="6" fillId="2" borderId="2" xfId="0" applyNumberFormat="1" applyFont="1" applyFill="1" applyBorder="1" applyAlignment="1">
      <alignment horizontal="right" vertical="top" wrapText="1"/>
    </xf>
    <xf numFmtId="0" fontId="4" fillId="8" borderId="1" xfId="0" applyFont="1" applyFill="1" applyBorder="1" applyAlignment="1">
      <alignment vertical="top" wrapText="1"/>
    </xf>
    <xf numFmtId="197" fontId="4" fillId="8" borderId="1" xfId="1" applyNumberFormat="1" applyFont="1" applyFill="1" applyBorder="1" applyAlignment="1">
      <alignment horizontal="right" vertical="top" wrapText="1"/>
    </xf>
    <xf numFmtId="194" fontId="4" fillId="8" borderId="1" xfId="1" applyNumberFormat="1" applyFont="1" applyFill="1" applyBorder="1" applyAlignment="1">
      <alignment horizontal="center" vertical="top" wrapText="1"/>
    </xf>
    <xf numFmtId="204" fontId="4" fillId="8" borderId="1" xfId="1" applyNumberFormat="1" applyFont="1" applyFill="1" applyBorder="1" applyAlignment="1">
      <alignment horizontal="center" vertical="top" wrapText="1"/>
    </xf>
    <xf numFmtId="4" fontId="4" fillId="8" borderId="1" xfId="1" applyNumberFormat="1" applyFont="1" applyFill="1" applyBorder="1" applyAlignment="1">
      <alignment horizontal="right" vertical="top" wrapText="1"/>
    </xf>
    <xf numFmtId="4" fontId="4" fillId="8" borderId="1" xfId="0" applyNumberFormat="1" applyFont="1" applyFill="1" applyBorder="1" applyAlignment="1">
      <alignment horizontal="right" vertical="center"/>
    </xf>
    <xf numFmtId="4" fontId="13" fillId="8" borderId="0" xfId="0" applyNumberFormat="1" applyFont="1" applyFill="1"/>
    <xf numFmtId="0" fontId="13" fillId="8" borderId="0" xfId="0" applyFont="1" applyFill="1"/>
    <xf numFmtId="0" fontId="5" fillId="8" borderId="1" xfId="0" applyFont="1" applyFill="1" applyBorder="1" applyAlignment="1">
      <alignment vertical="top" wrapText="1"/>
    </xf>
    <xf numFmtId="197" fontId="5" fillId="8" borderId="1" xfId="1" applyNumberFormat="1" applyFont="1" applyFill="1" applyBorder="1" applyAlignment="1">
      <alignment horizontal="right" vertical="top" wrapText="1"/>
    </xf>
    <xf numFmtId="194" fontId="5" fillId="8" borderId="1" xfId="1" applyNumberFormat="1" applyFont="1" applyFill="1" applyBorder="1" applyAlignment="1">
      <alignment horizontal="center" vertical="top" wrapText="1"/>
    </xf>
    <xf numFmtId="204" fontId="5" fillId="8" borderId="1" xfId="1" applyNumberFormat="1" applyFont="1" applyFill="1" applyBorder="1" applyAlignment="1">
      <alignment horizontal="center" vertical="top" wrapText="1"/>
    </xf>
    <xf numFmtId="4" fontId="5" fillId="8" borderId="1" xfId="1" applyNumberFormat="1" applyFont="1" applyFill="1" applyBorder="1" applyAlignment="1">
      <alignment horizontal="right" vertical="top" wrapText="1"/>
    </xf>
    <xf numFmtId="0" fontId="1" fillId="8" borderId="0" xfId="0" applyFont="1" applyFill="1"/>
    <xf numFmtId="4" fontId="1" fillId="8" borderId="0" xfId="0" applyNumberFormat="1" applyFont="1" applyFill="1"/>
    <xf numFmtId="4" fontId="5" fillId="8" borderId="1" xfId="1" applyNumberFormat="1" applyFont="1" applyFill="1" applyBorder="1" applyAlignment="1">
      <alignment horizontal="right" vertical="center" wrapText="1"/>
    </xf>
    <xf numFmtId="4" fontId="20" fillId="8" borderId="0" xfId="0" applyNumberFormat="1" applyFont="1" applyFill="1"/>
    <xf numFmtId="0" fontId="4" fillId="9" borderId="1" xfId="0" applyFont="1" applyFill="1" applyBorder="1" applyAlignment="1">
      <alignment vertical="top" wrapText="1"/>
    </xf>
    <xf numFmtId="197" fontId="4" fillId="9" borderId="1" xfId="1" applyNumberFormat="1" applyFont="1" applyFill="1" applyBorder="1" applyAlignment="1">
      <alignment horizontal="right" vertical="top" wrapText="1"/>
    </xf>
    <xf numFmtId="194" fontId="4" fillId="9" borderId="1" xfId="1" applyNumberFormat="1" applyFont="1" applyFill="1" applyBorder="1" applyAlignment="1">
      <alignment horizontal="center" vertical="top" wrapText="1"/>
    </xf>
    <xf numFmtId="204" fontId="4" fillId="9" borderId="1" xfId="1" applyNumberFormat="1" applyFont="1" applyFill="1" applyBorder="1" applyAlignment="1">
      <alignment horizontal="center" vertical="top" wrapText="1"/>
    </xf>
    <xf numFmtId="4" fontId="4" fillId="9" borderId="1" xfId="1" applyNumberFormat="1" applyFont="1" applyFill="1" applyBorder="1" applyAlignment="1">
      <alignment horizontal="right" vertical="top" wrapText="1"/>
    </xf>
    <xf numFmtId="4" fontId="4" fillId="9" borderId="1" xfId="0" applyNumberFormat="1" applyFont="1" applyFill="1" applyBorder="1" applyAlignment="1">
      <alignment horizontal="right" vertical="center"/>
    </xf>
    <xf numFmtId="4" fontId="13" fillId="9" borderId="0" xfId="0" applyNumberFormat="1" applyFont="1" applyFill="1"/>
    <xf numFmtId="0" fontId="13" fillId="9" borderId="0" xfId="0" applyFont="1" applyFill="1"/>
    <xf numFmtId="0" fontId="5" fillId="9" borderId="1" xfId="0" applyFont="1" applyFill="1" applyBorder="1" applyAlignment="1">
      <alignment vertical="top" wrapText="1"/>
    </xf>
    <xf numFmtId="197" fontId="5" fillId="9" borderId="1" xfId="1" applyNumberFormat="1" applyFont="1" applyFill="1" applyBorder="1" applyAlignment="1">
      <alignment horizontal="right" vertical="top" wrapText="1"/>
    </xf>
    <xf numFmtId="194" fontId="5" fillId="9" borderId="1" xfId="1" applyNumberFormat="1" applyFont="1" applyFill="1" applyBorder="1" applyAlignment="1">
      <alignment horizontal="center" vertical="top" wrapText="1"/>
    </xf>
    <xf numFmtId="204" fontId="5" fillId="9" borderId="1" xfId="1" applyNumberFormat="1" applyFont="1" applyFill="1" applyBorder="1" applyAlignment="1">
      <alignment horizontal="center" vertical="top" wrapText="1"/>
    </xf>
    <xf numFmtId="4" fontId="5" fillId="9" borderId="1" xfId="1" applyNumberFormat="1" applyFont="1" applyFill="1" applyBorder="1" applyAlignment="1">
      <alignment horizontal="right" vertical="top" wrapText="1"/>
    </xf>
    <xf numFmtId="0" fontId="1" fillId="9" borderId="0" xfId="0" applyFont="1" applyFill="1"/>
    <xf numFmtId="4" fontId="1" fillId="9" borderId="0" xfId="0" applyNumberFormat="1" applyFont="1" applyFill="1"/>
    <xf numFmtId="4" fontId="5" fillId="9" borderId="1" xfId="1" applyNumberFormat="1" applyFont="1" applyFill="1" applyBorder="1" applyAlignment="1">
      <alignment horizontal="right" vertical="center" wrapText="1"/>
    </xf>
    <xf numFmtId="4" fontId="1" fillId="2" borderId="0" xfId="0" applyNumberFormat="1" applyFont="1" applyFill="1"/>
    <xf numFmtId="0" fontId="7" fillId="2" borderId="0" xfId="0" applyFont="1" applyFill="1" applyAlignment="1">
      <alignment horizontal="left"/>
    </xf>
    <xf numFmtId="0" fontId="4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left"/>
    </xf>
    <xf numFmtId="4" fontId="4" fillId="0" borderId="1" xfId="1" applyNumberFormat="1" applyFont="1" applyFill="1" applyBorder="1" applyAlignment="1">
      <alignment horizontal="right" vertical="top" wrapText="1"/>
    </xf>
    <xf numFmtId="14" fontId="5" fillId="2" borderId="4" xfId="0" applyNumberFormat="1" applyFont="1" applyFill="1" applyBorder="1" applyAlignment="1">
      <alignment horizontal="left" vertical="top" wrapText="1"/>
    </xf>
    <xf numFmtId="4" fontId="21" fillId="8" borderId="0" xfId="0" applyNumberFormat="1" applyFont="1" applyFill="1"/>
    <xf numFmtId="0" fontId="4" fillId="5" borderId="1" xfId="0" applyFont="1" applyFill="1" applyBorder="1" applyAlignment="1">
      <alignment vertical="top" wrapText="1"/>
    </xf>
    <xf numFmtId="197" fontId="4" fillId="5" borderId="1" xfId="1" applyNumberFormat="1" applyFont="1" applyFill="1" applyBorder="1" applyAlignment="1">
      <alignment horizontal="right" vertical="top" wrapText="1"/>
    </xf>
    <xf numFmtId="194" fontId="4" fillId="5" borderId="1" xfId="1" applyNumberFormat="1" applyFont="1" applyFill="1" applyBorder="1" applyAlignment="1">
      <alignment horizontal="center" vertical="top" wrapText="1"/>
    </xf>
    <xf numFmtId="204" fontId="4" fillId="5" borderId="1" xfId="1" applyNumberFormat="1" applyFont="1" applyFill="1" applyBorder="1" applyAlignment="1">
      <alignment horizontal="center" vertical="top" wrapText="1"/>
    </xf>
    <xf numFmtId="4" fontId="4" fillId="5" borderId="1" xfId="1" applyNumberFormat="1" applyFont="1" applyFill="1" applyBorder="1" applyAlignment="1">
      <alignment horizontal="right" vertical="top" wrapText="1"/>
    </xf>
    <xf numFmtId="4" fontId="4" fillId="5" borderId="1" xfId="0" applyNumberFormat="1" applyFont="1" applyFill="1" applyBorder="1" applyAlignment="1">
      <alignment horizontal="right" vertical="center"/>
    </xf>
    <xf numFmtId="0" fontId="5" fillId="5" borderId="1" xfId="0" applyFont="1" applyFill="1" applyBorder="1" applyAlignment="1">
      <alignment vertical="top" wrapText="1"/>
    </xf>
    <xf numFmtId="197" fontId="5" fillId="5" borderId="1" xfId="1" applyNumberFormat="1" applyFont="1" applyFill="1" applyBorder="1" applyAlignment="1">
      <alignment horizontal="right" vertical="top" wrapText="1"/>
    </xf>
    <xf numFmtId="194" fontId="5" fillId="5" borderId="1" xfId="1" applyNumberFormat="1" applyFont="1" applyFill="1" applyBorder="1" applyAlignment="1">
      <alignment horizontal="center" vertical="top" wrapText="1"/>
    </xf>
    <xf numFmtId="204" fontId="5" fillId="5" borderId="1" xfId="1" applyNumberFormat="1" applyFont="1" applyFill="1" applyBorder="1" applyAlignment="1">
      <alignment horizontal="center" vertical="top" wrapText="1"/>
    </xf>
    <xf numFmtId="4" fontId="5" fillId="5" borderId="1" xfId="1" applyNumberFormat="1" applyFont="1" applyFill="1" applyBorder="1" applyAlignment="1">
      <alignment horizontal="right" vertical="top" wrapText="1"/>
    </xf>
    <xf numFmtId="4" fontId="4" fillId="2" borderId="0" xfId="0" applyNumberFormat="1" applyFont="1" applyFill="1" applyAlignment="1">
      <alignment horizontal="center" vertical="center" wrapText="1"/>
    </xf>
    <xf numFmtId="4" fontId="5" fillId="8" borderId="1" xfId="1" applyNumberFormat="1" applyFont="1" applyFill="1" applyBorder="1" applyAlignment="1">
      <alignment horizontal="center" vertical="center" wrapText="1"/>
    </xf>
    <xf numFmtId="4" fontId="12" fillId="8" borderId="0" xfId="0" applyNumberFormat="1" applyFont="1" applyFill="1"/>
    <xf numFmtId="0" fontId="12" fillId="8" borderId="0" xfId="0" applyFont="1" applyFill="1"/>
    <xf numFmtId="0" fontId="20" fillId="8" borderId="0" xfId="0" applyFont="1" applyFill="1"/>
    <xf numFmtId="4" fontId="22" fillId="4" borderId="0" xfId="0" applyNumberFormat="1" applyFont="1" applyFill="1" applyAlignment="1">
      <alignment horizontal="left"/>
    </xf>
    <xf numFmtId="0" fontId="6" fillId="7" borderId="1" xfId="0" applyFont="1" applyFill="1" applyBorder="1" applyAlignment="1">
      <alignment horizontal="center" vertical="top" wrapText="1"/>
    </xf>
    <xf numFmtId="4" fontId="12" fillId="4" borderId="0" xfId="0" applyNumberFormat="1" applyFont="1" applyFill="1"/>
    <xf numFmtId="4" fontId="13" fillId="4" borderId="0" xfId="0" applyNumberFormat="1" applyFont="1" applyFill="1" applyAlignment="1">
      <alignment horizontal="center"/>
    </xf>
    <xf numFmtId="4" fontId="12" fillId="4" borderId="0" xfId="0" applyNumberFormat="1" applyFont="1" applyFill="1" applyAlignment="1">
      <alignment horizontal="center" vertical="center"/>
    </xf>
    <xf numFmtId="4" fontId="5" fillId="0" borderId="1" xfId="1" applyNumberFormat="1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14" fontId="5" fillId="9" borderId="4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center"/>
    </xf>
    <xf numFmtId="0" fontId="13" fillId="0" borderId="0" xfId="0" applyFont="1" applyFill="1"/>
    <xf numFmtId="0" fontId="4" fillId="2" borderId="3" xfId="0" applyFont="1" applyFill="1" applyBorder="1" applyAlignment="1">
      <alignment vertical="top" wrapText="1"/>
    </xf>
    <xf numFmtId="197" fontId="4" fillId="0" borderId="3" xfId="1" applyNumberFormat="1" applyFont="1" applyFill="1" applyBorder="1" applyAlignment="1">
      <alignment horizontal="right" vertical="top" wrapText="1"/>
    </xf>
    <xf numFmtId="173" fontId="4" fillId="0" borderId="3" xfId="1" applyNumberFormat="1" applyFont="1" applyFill="1" applyBorder="1" applyAlignment="1">
      <alignment vertical="top" wrapText="1"/>
    </xf>
    <xf numFmtId="204" fontId="4" fillId="2" borderId="3" xfId="1" applyNumberFormat="1" applyFont="1" applyFill="1" applyBorder="1" applyAlignment="1">
      <alignment horizontal="center" vertical="top" wrapText="1"/>
    </xf>
    <xf numFmtId="197" fontId="4" fillId="3" borderId="3" xfId="1" applyNumberFormat="1" applyFont="1" applyFill="1" applyBorder="1" applyAlignment="1">
      <alignment horizontal="right" vertical="top" wrapText="1"/>
    </xf>
    <xf numFmtId="4" fontId="4" fillId="2" borderId="3" xfId="1" applyNumberFormat="1" applyFont="1" applyFill="1" applyBorder="1" applyAlignment="1">
      <alignment horizontal="right" vertical="top" wrapText="1"/>
    </xf>
    <xf numFmtId="4" fontId="4" fillId="2" borderId="3" xfId="0" applyNumberFormat="1" applyFont="1" applyFill="1" applyBorder="1" applyAlignment="1">
      <alignment horizontal="right" vertical="center"/>
    </xf>
    <xf numFmtId="0" fontId="5" fillId="0" borderId="7" xfId="0" applyFont="1" applyFill="1" applyBorder="1" applyAlignment="1">
      <alignment vertical="top" wrapText="1"/>
    </xf>
    <xf numFmtId="197" fontId="5" fillId="0" borderId="7" xfId="1" applyNumberFormat="1" applyFont="1" applyFill="1" applyBorder="1" applyAlignment="1">
      <alignment horizontal="right" vertical="top" wrapText="1"/>
    </xf>
    <xf numFmtId="194" fontId="5" fillId="0" borderId="7" xfId="1" applyNumberFormat="1" applyFont="1" applyFill="1" applyBorder="1" applyAlignment="1">
      <alignment horizontal="center" vertical="top" wrapText="1"/>
    </xf>
    <xf numFmtId="204" fontId="5" fillId="0" borderId="7" xfId="1" applyNumberFormat="1" applyFont="1" applyFill="1" applyBorder="1" applyAlignment="1">
      <alignment horizontal="center" vertical="top" wrapText="1"/>
    </xf>
    <xf numFmtId="197" fontId="4" fillId="0" borderId="7" xfId="1" applyNumberFormat="1" applyFont="1" applyFill="1" applyBorder="1" applyAlignment="1">
      <alignment horizontal="right" vertical="top" wrapText="1"/>
    </xf>
    <xf numFmtId="4" fontId="5" fillId="0" borderId="7" xfId="1" applyNumberFormat="1" applyFont="1" applyFill="1" applyBorder="1" applyAlignment="1">
      <alignment horizontal="right" vertical="center" wrapText="1"/>
    </xf>
    <xf numFmtId="4" fontId="5" fillId="0" borderId="7" xfId="1" applyNumberFormat="1" applyFont="1" applyFill="1" applyBorder="1" applyAlignment="1">
      <alignment horizontal="right" vertical="top" wrapText="1"/>
    </xf>
    <xf numFmtId="4" fontId="4" fillId="0" borderId="7" xfId="0" applyNumberFormat="1" applyFont="1" applyFill="1" applyBorder="1" applyAlignment="1">
      <alignment horizontal="right" vertical="center"/>
    </xf>
    <xf numFmtId="0" fontId="5" fillId="8" borderId="4" xfId="0" applyFont="1" applyFill="1" applyBorder="1" applyAlignment="1">
      <alignment horizontal="left" vertical="top" wrapText="1"/>
    </xf>
    <xf numFmtId="0" fontId="5" fillId="8" borderId="5" xfId="0" applyFont="1" applyFill="1" applyBorder="1" applyAlignment="1">
      <alignment horizontal="left" vertical="top" wrapText="1"/>
    </xf>
    <xf numFmtId="0" fontId="5" fillId="8" borderId="3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5" fillId="9" borderId="4" xfId="0" applyFont="1" applyFill="1" applyBorder="1" applyAlignment="1">
      <alignment horizontal="left" vertical="top" wrapText="1"/>
    </xf>
    <xf numFmtId="0" fontId="5" fillId="9" borderId="5" xfId="0" applyFont="1" applyFill="1" applyBorder="1" applyAlignment="1">
      <alignment horizontal="left" vertical="top" wrapText="1"/>
    </xf>
    <xf numFmtId="0" fontId="5" fillId="9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5" borderId="5" xfId="0" applyFont="1" applyFill="1" applyBorder="1" applyAlignment="1">
      <alignment horizontal="left" vertical="top" wrapText="1"/>
    </xf>
    <xf numFmtId="197" fontId="5" fillId="0" borderId="4" xfId="1" applyNumberFormat="1" applyFont="1" applyFill="1" applyBorder="1" applyAlignment="1">
      <alignment horizontal="right" vertical="top" wrapText="1"/>
    </xf>
    <xf numFmtId="194" fontId="5" fillId="0" borderId="4" xfId="1" applyNumberFormat="1" applyFont="1" applyFill="1" applyBorder="1" applyAlignment="1">
      <alignment horizontal="center" vertical="top" wrapText="1"/>
    </xf>
    <xf numFmtId="204" fontId="5" fillId="0" borderId="4" xfId="1" applyNumberFormat="1" applyFont="1" applyFill="1" applyBorder="1" applyAlignment="1">
      <alignment horizontal="center" vertical="top" wrapText="1"/>
    </xf>
    <xf numFmtId="197" fontId="4" fillId="0" borderId="4" xfId="1" applyNumberFormat="1" applyFont="1" applyFill="1" applyBorder="1" applyAlignment="1">
      <alignment horizontal="right" vertical="top" wrapText="1"/>
    </xf>
    <xf numFmtId="4" fontId="5" fillId="0" borderId="4" xfId="1" applyNumberFormat="1" applyFont="1" applyFill="1" applyBorder="1" applyAlignment="1">
      <alignment horizontal="right" vertical="center" wrapText="1"/>
    </xf>
    <xf numFmtId="4" fontId="5" fillId="0" borderId="4" xfId="1" applyNumberFormat="1" applyFont="1" applyFill="1" applyBorder="1" applyAlignment="1">
      <alignment horizontal="right" vertical="top" wrapText="1"/>
    </xf>
    <xf numFmtId="14" fontId="5" fillId="0" borderId="8" xfId="0" applyNumberFormat="1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9" borderId="5" xfId="0" applyFont="1" applyFill="1" applyBorder="1" applyAlignment="1">
      <alignment horizontal="left" vertical="top" wrapText="1"/>
    </xf>
    <xf numFmtId="197" fontId="5" fillId="0" borderId="5" xfId="1" applyNumberFormat="1" applyFont="1" applyFill="1" applyBorder="1" applyAlignment="1">
      <alignment horizontal="right" vertical="top" wrapText="1"/>
    </xf>
    <xf numFmtId="194" fontId="5" fillId="0" borderId="5" xfId="1" applyNumberFormat="1" applyFont="1" applyFill="1" applyBorder="1" applyAlignment="1">
      <alignment horizontal="center" vertical="top" wrapText="1"/>
    </xf>
    <xf numFmtId="204" fontId="5" fillId="0" borderId="5" xfId="1" applyNumberFormat="1" applyFont="1" applyFill="1" applyBorder="1" applyAlignment="1">
      <alignment horizontal="center" vertical="top" wrapText="1"/>
    </xf>
    <xf numFmtId="197" fontId="4" fillId="0" borderId="5" xfId="1" applyNumberFormat="1" applyFont="1" applyFill="1" applyBorder="1" applyAlignment="1">
      <alignment horizontal="right" vertical="top" wrapText="1"/>
    </xf>
    <xf numFmtId="4" fontId="5" fillId="0" borderId="5" xfId="1" applyNumberFormat="1" applyFont="1" applyFill="1" applyBorder="1" applyAlignment="1">
      <alignment horizontal="right" vertical="center" wrapText="1"/>
    </xf>
    <xf numFmtId="4" fontId="5" fillId="0" borderId="5" xfId="1" applyNumberFormat="1" applyFont="1" applyFill="1" applyBorder="1" applyAlignment="1">
      <alignment horizontal="right" vertical="top" wrapText="1"/>
    </xf>
    <xf numFmtId="0" fontId="4" fillId="0" borderId="3" xfId="0" applyFont="1" applyFill="1" applyBorder="1" applyAlignment="1">
      <alignment vertical="top" wrapText="1"/>
    </xf>
    <xf numFmtId="4" fontId="4" fillId="0" borderId="3" xfId="1" applyNumberFormat="1" applyFont="1" applyFill="1" applyBorder="1" applyAlignment="1">
      <alignment horizontal="right" vertical="top" wrapText="1"/>
    </xf>
    <xf numFmtId="14" fontId="5" fillId="0" borderId="3" xfId="0" applyNumberFormat="1" applyFont="1" applyFill="1" applyBorder="1" applyAlignment="1">
      <alignment horizontal="left" vertical="top" wrapText="1"/>
    </xf>
    <xf numFmtId="197" fontId="4" fillId="2" borderId="3" xfId="1" applyNumberFormat="1" applyFont="1" applyFill="1" applyBorder="1" applyAlignment="1">
      <alignment horizontal="right" vertical="top" wrapText="1"/>
    </xf>
    <xf numFmtId="194" fontId="4" fillId="2" borderId="3" xfId="1" applyNumberFormat="1" applyFont="1" applyFill="1" applyBorder="1" applyAlignment="1">
      <alignment horizontal="center" vertical="top" wrapText="1"/>
    </xf>
    <xf numFmtId="0" fontId="5" fillId="9" borderId="8" xfId="0" applyFont="1" applyFill="1" applyBorder="1" applyAlignment="1">
      <alignment horizontal="left" vertical="top" wrapText="1"/>
    </xf>
    <xf numFmtId="0" fontId="5" fillId="9" borderId="7" xfId="0" applyFont="1" applyFill="1" applyBorder="1" applyAlignment="1">
      <alignment vertical="top" wrapText="1"/>
    </xf>
    <xf numFmtId="197" fontId="5" fillId="9" borderId="7" xfId="1" applyNumberFormat="1" applyFont="1" applyFill="1" applyBorder="1" applyAlignment="1">
      <alignment horizontal="right" vertical="top" wrapText="1"/>
    </xf>
    <xf numFmtId="194" fontId="5" fillId="9" borderId="7" xfId="1" applyNumberFormat="1" applyFont="1" applyFill="1" applyBorder="1" applyAlignment="1">
      <alignment horizontal="center" vertical="top" wrapText="1"/>
    </xf>
    <xf numFmtId="204" fontId="5" fillId="9" borderId="7" xfId="1" applyNumberFormat="1" applyFont="1" applyFill="1" applyBorder="1" applyAlignment="1">
      <alignment horizontal="center" vertical="top" wrapText="1"/>
    </xf>
    <xf numFmtId="197" fontId="4" fillId="9" borderId="7" xfId="1" applyNumberFormat="1" applyFont="1" applyFill="1" applyBorder="1" applyAlignment="1">
      <alignment horizontal="right" vertical="top" wrapText="1"/>
    </xf>
    <xf numFmtId="4" fontId="5" fillId="9" borderId="7" xfId="1" applyNumberFormat="1" applyFont="1" applyFill="1" applyBorder="1" applyAlignment="1">
      <alignment horizontal="right" vertical="center" wrapText="1"/>
    </xf>
    <xf numFmtId="4" fontId="5" fillId="9" borderId="7" xfId="1" applyNumberFormat="1" applyFont="1" applyFill="1" applyBorder="1" applyAlignment="1">
      <alignment horizontal="right" vertical="top" wrapText="1"/>
    </xf>
    <xf numFmtId="4" fontId="4" fillId="9" borderId="7" xfId="0" applyNumberFormat="1" applyFont="1" applyFill="1" applyBorder="1" applyAlignment="1">
      <alignment horizontal="right" vertical="center"/>
    </xf>
    <xf numFmtId="0" fontId="5" fillId="8" borderId="5" xfId="0" applyFont="1" applyFill="1" applyBorder="1" applyAlignment="1">
      <alignment horizontal="left" vertical="top" wrapText="1"/>
    </xf>
    <xf numFmtId="0" fontId="5" fillId="8" borderId="3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5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6" borderId="4" xfId="0" applyFont="1" applyFill="1" applyBorder="1" applyAlignment="1">
      <alignment horizontal="left" vertical="top" wrapText="1"/>
    </xf>
    <xf numFmtId="0" fontId="5" fillId="6" borderId="5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16" fontId="5" fillId="2" borderId="4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/>
    </xf>
    <xf numFmtId="0" fontId="5" fillId="2" borderId="3" xfId="0" applyFont="1" applyFill="1" applyBorder="1" applyAlignment="1">
      <alignment horizontal="left" vertical="top"/>
    </xf>
    <xf numFmtId="0" fontId="5" fillId="5" borderId="4" xfId="0" applyFont="1" applyFill="1" applyBorder="1" applyAlignment="1">
      <alignment horizontal="left" vertical="top" wrapText="1"/>
    </xf>
    <xf numFmtId="0" fontId="5" fillId="5" borderId="5" xfId="0" applyFont="1" applyFill="1" applyBorder="1" applyAlignment="1">
      <alignment horizontal="left" vertical="top" wrapText="1"/>
    </xf>
    <xf numFmtId="0" fontId="5" fillId="5" borderId="3" xfId="0" applyFont="1" applyFill="1" applyBorder="1" applyAlignment="1">
      <alignment horizontal="left" vertical="top" wrapText="1"/>
    </xf>
    <xf numFmtId="0" fontId="5" fillId="8" borderId="4" xfId="0" applyFont="1" applyFill="1" applyBorder="1" applyAlignment="1">
      <alignment horizontal="left" vertical="top" wrapText="1"/>
    </xf>
    <xf numFmtId="0" fontId="5" fillId="8" borderId="5" xfId="0" applyFont="1" applyFill="1" applyBorder="1" applyAlignment="1">
      <alignment horizontal="left" vertical="top" wrapText="1"/>
    </xf>
    <xf numFmtId="0" fontId="5" fillId="8" borderId="3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5" fillId="9" borderId="4" xfId="0" applyFont="1" applyFill="1" applyBorder="1" applyAlignment="1">
      <alignment horizontal="left" vertical="top" wrapText="1"/>
    </xf>
    <xf numFmtId="0" fontId="5" fillId="9" borderId="5" xfId="0" applyFont="1" applyFill="1" applyBorder="1" applyAlignment="1">
      <alignment horizontal="left" vertical="top" wrapText="1"/>
    </xf>
    <xf numFmtId="0" fontId="5" fillId="9" borderId="8" xfId="0" applyFont="1" applyFill="1" applyBorder="1" applyAlignment="1">
      <alignment horizontal="left" vertical="top" wrapText="1"/>
    </xf>
    <xf numFmtId="0" fontId="5" fillId="9" borderId="3" xfId="0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top" wrapText="1"/>
    </xf>
    <xf numFmtId="0" fontId="5" fillId="4" borderId="4" xfId="0" applyFont="1" applyFill="1" applyBorder="1" applyAlignment="1">
      <alignment horizontal="left" vertical="top" wrapText="1"/>
    </xf>
    <xf numFmtId="0" fontId="5" fillId="4" borderId="5" xfId="0" applyFont="1" applyFill="1" applyBorder="1" applyAlignment="1">
      <alignment horizontal="left" vertical="top" wrapText="1"/>
    </xf>
    <xf numFmtId="0" fontId="5" fillId="4" borderId="3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C1:AD280"/>
  <sheetViews>
    <sheetView tabSelected="1" view="pageBreakPreview" topLeftCell="C230" zoomScale="60" zoomScaleNormal="57" workbookViewId="0">
      <pane xSplit="8" topLeftCell="K1" activePane="topRight" state="frozen"/>
      <selection activeCell="C1" sqref="C1"/>
      <selection pane="topRight" activeCell="O57" sqref="O57"/>
    </sheetView>
  </sheetViews>
  <sheetFormatPr defaultColWidth="9.28515625" defaultRowHeight="14.25"/>
  <cols>
    <col min="1" max="2" width="0" style="10" hidden="1" customWidth="1"/>
    <col min="3" max="3" width="11.7109375" style="5" customWidth="1"/>
    <col min="4" max="4" width="75.28515625" style="144" customWidth="1"/>
    <col min="5" max="5" width="36.28515625" style="5" customWidth="1"/>
    <col min="6" max="6" width="20.28515625" style="6" hidden="1" customWidth="1"/>
    <col min="7" max="7" width="20.42578125" style="7" hidden="1" customWidth="1"/>
    <col min="8" max="8" width="20.42578125" style="6" hidden="1" customWidth="1"/>
    <col min="9" max="9" width="23" style="6" hidden="1" customWidth="1"/>
    <col min="10" max="10" width="11.42578125" style="8" hidden="1" customWidth="1"/>
    <col min="11" max="12" width="19.28515625" style="9" customWidth="1"/>
    <col min="13" max="13" width="22.42578125" style="9" customWidth="1"/>
    <col min="14" max="14" width="17.7109375" style="9" hidden="1" customWidth="1"/>
    <col min="15" max="15" width="19.42578125" style="1" customWidth="1"/>
    <col min="16" max="16" width="16.28515625" style="1" hidden="1" customWidth="1"/>
    <col min="17" max="17" width="19.7109375" style="1" customWidth="1"/>
    <col min="18" max="18" width="19.7109375" style="1" hidden="1" customWidth="1"/>
    <col min="19" max="24" width="19.7109375" style="1" customWidth="1"/>
    <col min="25" max="25" width="20.42578125" style="9" customWidth="1"/>
    <col min="26" max="26" width="17.7109375" style="10" customWidth="1"/>
    <col min="27" max="27" width="15.5703125" style="10" customWidth="1"/>
    <col min="28" max="28" width="18.85546875" style="10" customWidth="1"/>
    <col min="29" max="16384" width="9.28515625" style="10"/>
  </cols>
  <sheetData>
    <row r="1" spans="3:28" ht="27" customHeight="1">
      <c r="Q1" s="238"/>
    </row>
    <row r="2" spans="3:28" ht="26.25" customHeight="1">
      <c r="M2" s="88" t="s">
        <v>38</v>
      </c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</row>
    <row r="3" spans="3:28" ht="23.25">
      <c r="M3" s="88" t="s">
        <v>39</v>
      </c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</row>
    <row r="4" spans="3:28" ht="45.75" customHeight="1">
      <c r="C4" s="270" t="s">
        <v>89</v>
      </c>
      <c r="D4" s="271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1"/>
      <c r="R4" s="271"/>
      <c r="S4" s="271"/>
      <c r="T4" s="196"/>
      <c r="U4" s="196"/>
      <c r="V4" s="196"/>
      <c r="W4" s="196"/>
      <c r="X4" s="196"/>
    </row>
    <row r="5" spans="3:28" ht="39.6" hidden="1" customHeight="1">
      <c r="C5" s="195"/>
      <c r="D5" s="145"/>
      <c r="E5" s="196"/>
      <c r="F5" s="196"/>
      <c r="G5" s="196"/>
      <c r="H5" s="196"/>
      <c r="I5" s="196"/>
      <c r="J5" s="196"/>
      <c r="K5" s="196"/>
      <c r="L5" s="196"/>
      <c r="M5" s="161"/>
      <c r="N5" s="196"/>
      <c r="O5" s="196"/>
      <c r="P5" s="196"/>
      <c r="Q5" s="237"/>
      <c r="R5" s="196"/>
      <c r="S5" s="196"/>
      <c r="T5" s="196"/>
      <c r="U5" s="196"/>
      <c r="V5" s="196"/>
      <c r="W5" s="196"/>
      <c r="X5" s="196"/>
    </row>
    <row r="6" spans="3:28" ht="39.6" hidden="1" customHeight="1">
      <c r="C6" s="195"/>
      <c r="D6" s="145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237"/>
      <c r="R6" s="196"/>
      <c r="S6" s="196"/>
      <c r="T6" s="196"/>
      <c r="U6" s="196"/>
      <c r="V6" s="196"/>
      <c r="W6" s="196"/>
      <c r="X6" s="196"/>
    </row>
    <row r="7" spans="3:28" ht="20.25">
      <c r="C7" s="11"/>
      <c r="D7" s="146"/>
      <c r="E7" s="12"/>
      <c r="F7" s="2"/>
      <c r="G7" s="13"/>
      <c r="H7" s="13"/>
      <c r="I7" s="3"/>
      <c r="J7" s="14">
        <f>I7-I10</f>
        <v>0</v>
      </c>
      <c r="K7" s="91">
        <v>367726.6</v>
      </c>
      <c r="L7" s="2">
        <v>431786.6</v>
      </c>
      <c r="M7" s="3">
        <v>470413</v>
      </c>
      <c r="N7" s="101">
        <f>200850.3-250-30</f>
        <v>200570.3</v>
      </c>
      <c r="O7" s="2">
        <v>523922.8</v>
      </c>
      <c r="P7" s="2">
        <f>199733.8-250-30</f>
        <v>199453.8</v>
      </c>
      <c r="Q7" s="2">
        <v>581773.1</v>
      </c>
      <c r="R7" s="2">
        <v>284347.09999999998</v>
      </c>
      <c r="S7" s="3">
        <v>523509.9</v>
      </c>
      <c r="T7" s="3">
        <v>503019</v>
      </c>
      <c r="U7" s="3">
        <v>364592.9</v>
      </c>
      <c r="V7" s="3">
        <v>364592.9</v>
      </c>
      <c r="W7" s="3">
        <v>364592.9</v>
      </c>
      <c r="X7" s="3">
        <v>364592.9</v>
      </c>
      <c r="Y7" s="15"/>
    </row>
    <row r="8" spans="3:28" ht="20.25" customHeight="1">
      <c r="C8" s="272" t="s">
        <v>20</v>
      </c>
      <c r="D8" s="273" t="s">
        <v>5</v>
      </c>
      <c r="E8" s="272" t="s">
        <v>0</v>
      </c>
      <c r="F8" s="16"/>
      <c r="G8" s="17"/>
      <c r="H8" s="16"/>
      <c r="I8" s="16"/>
      <c r="J8" s="16"/>
      <c r="K8" s="109">
        <f>K7-K10</f>
        <v>0</v>
      </c>
      <c r="L8" s="102">
        <f>L7-L10</f>
        <v>0</v>
      </c>
      <c r="M8" s="18">
        <f>M7-M10</f>
        <v>0</v>
      </c>
      <c r="N8" s="18" t="e">
        <f t="shared" ref="N8:S8" si="0">N7-N10</f>
        <v>#REF!</v>
      </c>
      <c r="O8" s="18">
        <f t="shared" si="0"/>
        <v>0</v>
      </c>
      <c r="P8" s="18" t="e">
        <f t="shared" si="0"/>
        <v>#REF!</v>
      </c>
      <c r="Q8" s="18">
        <f>Q7-Q10</f>
        <v>0</v>
      </c>
      <c r="R8" s="18" t="e">
        <f t="shared" si="0"/>
        <v>#REF!</v>
      </c>
      <c r="S8" s="18">
        <f t="shared" si="0"/>
        <v>0</v>
      </c>
      <c r="T8" s="18">
        <f>T7-T10</f>
        <v>0</v>
      </c>
      <c r="U8" s="18">
        <f>U7-U10</f>
        <v>0</v>
      </c>
      <c r="V8" s="18">
        <f>V7-V10</f>
        <v>0</v>
      </c>
      <c r="W8" s="18">
        <f>W7-W10</f>
        <v>0</v>
      </c>
      <c r="X8" s="18">
        <f>X7-X10</f>
        <v>0</v>
      </c>
      <c r="Y8" s="18"/>
    </row>
    <row r="9" spans="3:28" ht="39.75" customHeight="1">
      <c r="C9" s="272"/>
      <c r="D9" s="273"/>
      <c r="E9" s="272"/>
      <c r="F9" s="4"/>
      <c r="G9" s="197"/>
      <c r="H9" s="19"/>
      <c r="I9" s="197"/>
      <c r="J9" s="20" t="s">
        <v>9</v>
      </c>
      <c r="K9" s="4" t="s">
        <v>12</v>
      </c>
      <c r="L9" s="103" t="s">
        <v>13</v>
      </c>
      <c r="M9" s="197" t="s">
        <v>18</v>
      </c>
      <c r="N9" s="105" t="s">
        <v>7</v>
      </c>
      <c r="O9" s="197" t="s">
        <v>17</v>
      </c>
      <c r="P9" s="167" t="s">
        <v>8</v>
      </c>
      <c r="Q9" s="4" t="s">
        <v>16</v>
      </c>
      <c r="R9" s="167" t="s">
        <v>11</v>
      </c>
      <c r="S9" s="4" t="s">
        <v>15</v>
      </c>
      <c r="T9" s="4" t="s">
        <v>81</v>
      </c>
      <c r="U9" s="4" t="s">
        <v>82</v>
      </c>
      <c r="V9" s="4" t="s">
        <v>83</v>
      </c>
      <c r="W9" s="4" t="s">
        <v>84</v>
      </c>
      <c r="X9" s="4" t="s">
        <v>85</v>
      </c>
      <c r="Y9" s="44" t="s">
        <v>14</v>
      </c>
    </row>
    <row r="10" spans="3:28" s="22" customFormat="1" ht="20.25">
      <c r="C10" s="274"/>
      <c r="D10" s="274" t="s">
        <v>90</v>
      </c>
      <c r="E10" s="21" t="s">
        <v>4</v>
      </c>
      <c r="F10" s="45"/>
      <c r="G10" s="45"/>
      <c r="H10" s="45"/>
      <c r="I10" s="46"/>
      <c r="J10" s="45">
        <f>J16+J22+J179+J185+J227+J233+J251+J257+J245+J239+J269+J275+J221+J78</f>
        <v>0</v>
      </c>
      <c r="K10" s="47">
        <f t="shared" ref="K10:X10" si="1">K16+K221+K239+K269+K263</f>
        <v>367726.6</v>
      </c>
      <c r="L10" s="47">
        <f t="shared" si="1"/>
        <v>431786.6</v>
      </c>
      <c r="M10" s="47">
        <f t="shared" si="1"/>
        <v>470413.00000000006</v>
      </c>
      <c r="N10" s="47" t="e">
        <f t="shared" si="1"/>
        <v>#REF!</v>
      </c>
      <c r="O10" s="47">
        <f t="shared" si="1"/>
        <v>523922.8</v>
      </c>
      <c r="P10" s="47" t="e">
        <f t="shared" si="1"/>
        <v>#REF!</v>
      </c>
      <c r="Q10" s="47">
        <f t="shared" si="1"/>
        <v>581773.10000000009</v>
      </c>
      <c r="R10" s="47" t="e">
        <f t="shared" si="1"/>
        <v>#REF!</v>
      </c>
      <c r="S10" s="47">
        <f t="shared" si="1"/>
        <v>523509.89999999997</v>
      </c>
      <c r="T10" s="47">
        <f t="shared" si="1"/>
        <v>503019</v>
      </c>
      <c r="U10" s="47">
        <f t="shared" si="1"/>
        <v>364592.89999999997</v>
      </c>
      <c r="V10" s="47">
        <f t="shared" si="1"/>
        <v>364592.89999999997</v>
      </c>
      <c r="W10" s="47">
        <f t="shared" si="1"/>
        <v>364592.89999999997</v>
      </c>
      <c r="X10" s="47">
        <f t="shared" si="1"/>
        <v>364592.89999999997</v>
      </c>
      <c r="Y10" s="32">
        <f>K10+L10+M10+O10+Q10+S10+T10+U10+V10+W10+X10</f>
        <v>4860522.6000000006</v>
      </c>
      <c r="Z10" s="48">
        <f>Z11+Z12+Z13+Z14</f>
        <v>4860522.6000000006</v>
      </c>
      <c r="AA10" s="169">
        <f>Z10-Y10</f>
        <v>0</v>
      </c>
      <c r="AB10" s="168">
        <f>K10+L10+M10+O10+Q10+S10+T10+U10+V10+W10+X10</f>
        <v>4860522.6000000006</v>
      </c>
    </row>
    <row r="11" spans="3:28" s="22" customFormat="1" ht="21.75" customHeight="1">
      <c r="C11" s="275"/>
      <c r="D11" s="275"/>
      <c r="E11" s="23" t="s">
        <v>1</v>
      </c>
      <c r="F11" s="49"/>
      <c r="G11" s="49"/>
      <c r="H11" s="49"/>
      <c r="I11" s="50"/>
      <c r="J11" s="49">
        <f>J17+J23+J180+J186+J228+J234+J252+J258+J246+J240</f>
        <v>0</v>
      </c>
      <c r="K11" s="51">
        <f t="shared" ref="K11:X11" si="2">K17+K222+K264+K270</f>
        <v>13417.51</v>
      </c>
      <c r="L11" s="51">
        <f t="shared" si="2"/>
        <v>26084.5</v>
      </c>
      <c r="M11" s="51">
        <f t="shared" si="2"/>
        <v>22698.06</v>
      </c>
      <c r="N11" s="51" t="e">
        <f t="shared" si="2"/>
        <v>#REF!</v>
      </c>
      <c r="O11" s="51">
        <f t="shared" si="2"/>
        <v>34969.199999999997</v>
      </c>
      <c r="P11" s="51" t="e">
        <f t="shared" si="2"/>
        <v>#REF!</v>
      </c>
      <c r="Q11" s="51">
        <f t="shared" si="2"/>
        <v>40030.6</v>
      </c>
      <c r="R11" s="51" t="e">
        <f t="shared" si="2"/>
        <v>#REF!</v>
      </c>
      <c r="S11" s="51">
        <f t="shared" si="2"/>
        <v>77615.600000000006</v>
      </c>
      <c r="T11" s="51">
        <f t="shared" si="2"/>
        <v>59909.2</v>
      </c>
      <c r="U11" s="51">
        <f t="shared" si="2"/>
        <v>21788.400000000001</v>
      </c>
      <c r="V11" s="51">
        <f t="shared" si="2"/>
        <v>21788.400000000001</v>
      </c>
      <c r="W11" s="51">
        <f t="shared" si="2"/>
        <v>21788.400000000001</v>
      </c>
      <c r="X11" s="51">
        <f t="shared" si="2"/>
        <v>21788.400000000001</v>
      </c>
      <c r="Y11" s="32">
        <f>K11+L11+M11+O11+Q11+S11+T11+U11+V11+W11+X11</f>
        <v>361878.27000000008</v>
      </c>
      <c r="Z11" s="166">
        <f>Y17+Y222+Y264+Y270</f>
        <v>361878.27</v>
      </c>
      <c r="AA11" s="169">
        <f>Z11-Y11</f>
        <v>0</v>
      </c>
      <c r="AB11" s="168">
        <f>K11+L11+M11+O11+Q11+S11+T11+U11+V11+W11+X11</f>
        <v>361878.27000000008</v>
      </c>
    </row>
    <row r="12" spans="3:28" s="22" customFormat="1" ht="20.25">
      <c r="C12" s="275"/>
      <c r="D12" s="275"/>
      <c r="E12" s="23" t="s">
        <v>2</v>
      </c>
      <c r="F12" s="49"/>
      <c r="G12" s="49"/>
      <c r="H12" s="49"/>
      <c r="I12" s="50"/>
      <c r="J12" s="49">
        <f>J18+J24+J181+J187+J229+J235+J253+J259+J247+J241</f>
        <v>0</v>
      </c>
      <c r="K12" s="51">
        <f t="shared" ref="K12:X12" si="3">K18+K223+K241+K271+K265</f>
        <v>213602.88999999998</v>
      </c>
      <c r="L12" s="51">
        <f t="shared" si="3"/>
        <v>228566.5</v>
      </c>
      <c r="M12" s="51">
        <f t="shared" si="3"/>
        <v>265386.14</v>
      </c>
      <c r="N12" s="51" t="e">
        <f t="shared" si="3"/>
        <v>#REF!</v>
      </c>
      <c r="O12" s="51">
        <f t="shared" si="3"/>
        <v>279126.29999999993</v>
      </c>
      <c r="P12" s="51" t="e">
        <f t="shared" si="3"/>
        <v>#REF!</v>
      </c>
      <c r="Q12" s="51">
        <f>Q18+Q223+Q241+Q271+Q265</f>
        <v>302734.10000000003</v>
      </c>
      <c r="R12" s="51" t="e">
        <f t="shared" si="3"/>
        <v>#REF!</v>
      </c>
      <c r="S12" s="51">
        <f t="shared" si="3"/>
        <v>257899.8</v>
      </c>
      <c r="T12" s="51">
        <f t="shared" si="3"/>
        <v>254117.19999999995</v>
      </c>
      <c r="U12" s="51">
        <f t="shared" si="3"/>
        <v>213587.4</v>
      </c>
      <c r="V12" s="51">
        <f t="shared" si="3"/>
        <v>213587.4</v>
      </c>
      <c r="W12" s="51">
        <f t="shared" si="3"/>
        <v>213587.4</v>
      </c>
      <c r="X12" s="51">
        <f t="shared" si="3"/>
        <v>213587.4</v>
      </c>
      <c r="Y12" s="32">
        <f t="shared" ref="Y12:Y99" si="4">K12+L12+M12+O12+Q12+S12+T12+U12+V12+W12+X12</f>
        <v>2655782.5299999998</v>
      </c>
      <c r="Z12" s="166">
        <f>Y18+Y223+Y265+Y271</f>
        <v>2655782.5300000003</v>
      </c>
      <c r="AA12" s="169">
        <f>Z12-Y12</f>
        <v>0</v>
      </c>
      <c r="AB12" s="168">
        <f>K12+L12+M12+O12+Q12+S12+T12+U12+V12+W12+X12</f>
        <v>2655782.5299999998</v>
      </c>
    </row>
    <row r="13" spans="3:28" s="22" customFormat="1" ht="20.25">
      <c r="C13" s="275"/>
      <c r="D13" s="275"/>
      <c r="E13" s="23" t="s">
        <v>6</v>
      </c>
      <c r="F13" s="49"/>
      <c r="G13" s="49"/>
      <c r="H13" s="49"/>
      <c r="I13" s="52"/>
      <c r="J13" s="52">
        <f>J19+J25+J182+J188+J230+J236+J254+J260+J248+J242+J272+J278+J224+J81</f>
        <v>0</v>
      </c>
      <c r="K13" s="51">
        <f t="shared" ref="K13:X13" si="5">K19+K224+K242+K272+K266</f>
        <v>140706.20000000001</v>
      </c>
      <c r="L13" s="51">
        <f t="shared" si="5"/>
        <v>177135.6</v>
      </c>
      <c r="M13" s="51">
        <f t="shared" si="5"/>
        <v>182328.80000000002</v>
      </c>
      <c r="N13" s="51" t="e">
        <f t="shared" si="5"/>
        <v>#REF!</v>
      </c>
      <c r="O13" s="51">
        <f t="shared" si="5"/>
        <v>209827.30000000002</v>
      </c>
      <c r="P13" s="51" t="e">
        <f t="shared" si="5"/>
        <v>#REF!</v>
      </c>
      <c r="Q13" s="51">
        <f t="shared" si="5"/>
        <v>239008.4</v>
      </c>
      <c r="R13" s="51" t="e">
        <f t="shared" si="5"/>
        <v>#REF!</v>
      </c>
      <c r="S13" s="51">
        <f t="shared" si="5"/>
        <v>187994.5</v>
      </c>
      <c r="T13" s="51">
        <f t="shared" si="5"/>
        <v>188992.6</v>
      </c>
      <c r="U13" s="51">
        <f t="shared" si="5"/>
        <v>129217.1</v>
      </c>
      <c r="V13" s="51">
        <f t="shared" si="5"/>
        <v>129217.1</v>
      </c>
      <c r="W13" s="51">
        <f t="shared" si="5"/>
        <v>129217.1</v>
      </c>
      <c r="X13" s="51">
        <f t="shared" si="5"/>
        <v>129217.1</v>
      </c>
      <c r="Y13" s="32">
        <f>K13+L13+M13+O13+Q13+S13+T13+U13+V13+W13+X13</f>
        <v>1842861.8000000007</v>
      </c>
      <c r="Z13" s="166">
        <f>Y19+Y224+Y266+Y272</f>
        <v>1842861.8</v>
      </c>
      <c r="AA13" s="169">
        <f>Z13-Y13</f>
        <v>0</v>
      </c>
      <c r="AB13" s="168">
        <f>K13+L13+M13+O13+Q13+S13+T13+U13+V13+W13+X13</f>
        <v>1842861.8000000007</v>
      </c>
    </row>
    <row r="14" spans="3:28" s="22" customFormat="1" ht="39.75" customHeight="1">
      <c r="C14" s="275"/>
      <c r="D14" s="275"/>
      <c r="E14" s="23" t="s">
        <v>3</v>
      </c>
      <c r="F14" s="49"/>
      <c r="G14" s="49"/>
      <c r="H14" s="49"/>
      <c r="I14" s="52"/>
      <c r="J14" s="52"/>
      <c r="K14" s="51">
        <f t="shared" ref="K14:X14" si="6">K20+K26+K183+K189+K231+K237+K255+K261+K249+K243+K273+K279+K225+K82</f>
        <v>0</v>
      </c>
      <c r="L14" s="51">
        <f t="shared" si="6"/>
        <v>0</v>
      </c>
      <c r="M14" s="51">
        <f t="shared" si="6"/>
        <v>0</v>
      </c>
      <c r="N14" s="51">
        <f t="shared" si="6"/>
        <v>0</v>
      </c>
      <c r="O14" s="51">
        <f t="shared" si="6"/>
        <v>0</v>
      </c>
      <c r="P14" s="51">
        <f t="shared" si="6"/>
        <v>0</v>
      </c>
      <c r="Q14" s="51">
        <f t="shared" si="6"/>
        <v>0</v>
      </c>
      <c r="R14" s="51">
        <f t="shared" si="6"/>
        <v>0</v>
      </c>
      <c r="S14" s="51">
        <f t="shared" si="6"/>
        <v>0</v>
      </c>
      <c r="T14" s="51">
        <f t="shared" si="6"/>
        <v>0</v>
      </c>
      <c r="U14" s="51">
        <f t="shared" si="6"/>
        <v>0</v>
      </c>
      <c r="V14" s="51">
        <f t="shared" si="6"/>
        <v>0</v>
      </c>
      <c r="W14" s="51">
        <f t="shared" si="6"/>
        <v>0</v>
      </c>
      <c r="X14" s="51">
        <f t="shared" si="6"/>
        <v>0</v>
      </c>
      <c r="Y14" s="32">
        <f t="shared" si="4"/>
        <v>0</v>
      </c>
    </row>
    <row r="15" spans="3:28" s="22" customFormat="1" ht="39.6" hidden="1" customHeight="1">
      <c r="C15" s="275"/>
      <c r="D15" s="276"/>
      <c r="E15" s="33"/>
      <c r="F15" s="49"/>
      <c r="G15" s="49"/>
      <c r="H15" s="49"/>
      <c r="I15" s="50"/>
      <c r="J15" s="49">
        <f>J21+J27+J184+J200+J232+J238+J256+J262+J250+J244</f>
        <v>0</v>
      </c>
      <c r="K15" s="51">
        <f>K21+K27+K184+K200+K232+K238+K256+K262+K250+K244+K274+K279+K226</f>
        <v>0</v>
      </c>
      <c r="L15" s="49">
        <f>L21+L27+L184+L200+L232+L238+L256+L262+L250+L244+L274+L279+L226</f>
        <v>606.20000000000005</v>
      </c>
      <c r="M15" s="51">
        <f>M21+M27+M184+M200+M232+M238+M256+M262+M250+M244+M274+M279+M226</f>
        <v>303.10000000000002</v>
      </c>
      <c r="N15" s="53">
        <f>N21+N27+N184+N200+N232+N238+N256+N262+N250+N244+N274+N279+N226</f>
        <v>0</v>
      </c>
      <c r="O15" s="51">
        <f>O21+O27+O184+O200+O232+O238+O256+O262+O250+O244+O274+O279+O226</f>
        <v>0</v>
      </c>
      <c r="P15" s="53">
        <f>O15</f>
        <v>0</v>
      </c>
      <c r="Q15" s="51">
        <f>Q21+Q27+Q184+Q200+Q232+Q238+Q256+Q262+Q250+Q244+Q274+Q279+Q226</f>
        <v>0</v>
      </c>
      <c r="R15" s="53">
        <f>Q15</f>
        <v>0</v>
      </c>
      <c r="S15" s="51">
        <f t="shared" ref="S15:X15" si="7">S21+S27+S184+S200+S232+S238+S256+S262+S250+S244+S274+S279+S226</f>
        <v>0</v>
      </c>
      <c r="T15" s="51">
        <f t="shared" si="7"/>
        <v>0</v>
      </c>
      <c r="U15" s="51">
        <f t="shared" si="7"/>
        <v>0</v>
      </c>
      <c r="V15" s="51">
        <f t="shared" si="7"/>
        <v>0</v>
      </c>
      <c r="W15" s="51">
        <f t="shared" si="7"/>
        <v>0</v>
      </c>
      <c r="X15" s="51">
        <f t="shared" si="7"/>
        <v>0</v>
      </c>
      <c r="Y15" s="32">
        <f t="shared" si="4"/>
        <v>909.30000000000007</v>
      </c>
    </row>
    <row r="16" spans="3:28" s="36" customFormat="1" ht="20.25">
      <c r="C16" s="244">
        <v>1</v>
      </c>
      <c r="D16" s="244" t="s">
        <v>91</v>
      </c>
      <c r="E16" s="34" t="s">
        <v>4</v>
      </c>
      <c r="F16" s="54"/>
      <c r="G16" s="55"/>
      <c r="H16" s="55"/>
      <c r="I16" s="56"/>
      <c r="J16" s="57">
        <f>I16-H16</f>
        <v>0</v>
      </c>
      <c r="K16" s="58">
        <f>K17+K18+K19+K21+K20</f>
        <v>332362.3</v>
      </c>
      <c r="L16" s="58">
        <f>L17+L18+L19+L21+L20</f>
        <v>388713.6</v>
      </c>
      <c r="M16" s="58">
        <f>M17+M18+M19+M21+M20</f>
        <v>427967</v>
      </c>
      <c r="N16" s="58">
        <f t="shared" ref="N16:S16" si="8">N17+N18+N19+N21+N20</f>
        <v>1653.87</v>
      </c>
      <c r="O16" s="58">
        <f>O17+O18+O19+O21+O20</f>
        <v>472315.89999999997</v>
      </c>
      <c r="P16" s="58">
        <f t="shared" si="8"/>
        <v>1277.2</v>
      </c>
      <c r="Q16" s="58">
        <f t="shared" si="8"/>
        <v>531734.9</v>
      </c>
      <c r="R16" s="58">
        <f t="shared" si="8"/>
        <v>1277.2</v>
      </c>
      <c r="S16" s="58">
        <f t="shared" si="8"/>
        <v>476478.2</v>
      </c>
      <c r="T16" s="58">
        <f>T17+T18+T19+T21+T20</f>
        <v>458329.59999999998</v>
      </c>
      <c r="U16" s="58">
        <f>U17+U18+U19+U21+U20</f>
        <v>328506.89999999997</v>
      </c>
      <c r="V16" s="58">
        <f>V17+V18+V19+V21+V20</f>
        <v>328506.89999999997</v>
      </c>
      <c r="W16" s="58">
        <f>W17+W18+W19+W21+W20</f>
        <v>328506.89999999997</v>
      </c>
      <c r="X16" s="58">
        <f>X17+X18+X19+X21+X20</f>
        <v>328506.89999999997</v>
      </c>
      <c r="Y16" s="35">
        <f>K16+L16+M16+O16+Q16+S16+T16+U16+V16+W16+X16</f>
        <v>4401929.0999999996</v>
      </c>
      <c r="AB16" s="168">
        <f>K16+L16+M16+O16+Q16+S16+T16+U16+V16+W16+X16</f>
        <v>4401929.0999999996</v>
      </c>
    </row>
    <row r="17" spans="3:28" s="38" customFormat="1" ht="24" customHeight="1">
      <c r="C17" s="245"/>
      <c r="D17" s="245"/>
      <c r="E17" s="37" t="s">
        <v>1</v>
      </c>
      <c r="F17" s="59"/>
      <c r="G17" s="60"/>
      <c r="H17" s="60"/>
      <c r="I17" s="61"/>
      <c r="J17" s="57">
        <f>I17-H17</f>
        <v>0</v>
      </c>
      <c r="K17" s="62">
        <f t="shared" ref="K17:X17" si="9">K79+K212+K217</f>
        <v>7930.21</v>
      </c>
      <c r="L17" s="62">
        <f t="shared" si="9"/>
        <v>21381.1</v>
      </c>
      <c r="M17" s="62">
        <f t="shared" si="9"/>
        <v>22698.06</v>
      </c>
      <c r="N17" s="62">
        <f t="shared" si="9"/>
        <v>0</v>
      </c>
      <c r="O17" s="62">
        <f t="shared" si="9"/>
        <v>23677.9</v>
      </c>
      <c r="P17" s="62">
        <f t="shared" si="9"/>
        <v>0</v>
      </c>
      <c r="Q17" s="62">
        <f>Q79+Q212+Q217</f>
        <v>31294.6</v>
      </c>
      <c r="R17" s="62">
        <f t="shared" si="9"/>
        <v>0</v>
      </c>
      <c r="S17" s="62">
        <f t="shared" si="9"/>
        <v>66695.600000000006</v>
      </c>
      <c r="T17" s="62">
        <f t="shared" si="9"/>
        <v>51173.2</v>
      </c>
      <c r="U17" s="62">
        <f t="shared" si="9"/>
        <v>21788.400000000001</v>
      </c>
      <c r="V17" s="62">
        <f t="shared" si="9"/>
        <v>21788.400000000001</v>
      </c>
      <c r="W17" s="62">
        <f t="shared" si="9"/>
        <v>21788.400000000001</v>
      </c>
      <c r="X17" s="62">
        <f t="shared" si="9"/>
        <v>21788.400000000001</v>
      </c>
      <c r="Y17" s="35">
        <f>K17+L17+M17+O17+Q17+S17+T17+U17+V17+W17+X17</f>
        <v>312004.27</v>
      </c>
      <c r="AB17" s="168">
        <f>K17+L17+M17+O17+Q17+S17+T17+U17+V17+W17+X17</f>
        <v>312004.27</v>
      </c>
    </row>
    <row r="18" spans="3:28" s="38" customFormat="1" ht="20.25">
      <c r="C18" s="245"/>
      <c r="D18" s="245"/>
      <c r="E18" s="37" t="s">
        <v>2</v>
      </c>
      <c r="F18" s="59"/>
      <c r="G18" s="60"/>
      <c r="H18" s="60"/>
      <c r="I18" s="61"/>
      <c r="J18" s="57">
        <f>I18-H18</f>
        <v>0</v>
      </c>
      <c r="K18" s="62">
        <f t="shared" ref="K18:X18" si="10">K24+K80+K181+K187+K202+K213+K218</f>
        <v>200361.38999999998</v>
      </c>
      <c r="L18" s="62">
        <f t="shared" si="10"/>
        <v>210579.5</v>
      </c>
      <c r="M18" s="62">
        <f t="shared" si="10"/>
        <v>247205.34</v>
      </c>
      <c r="N18" s="62">
        <f t="shared" si="10"/>
        <v>602.64</v>
      </c>
      <c r="O18" s="62">
        <f t="shared" si="10"/>
        <v>266243.49999999994</v>
      </c>
      <c r="P18" s="62">
        <f t="shared" si="10"/>
        <v>810</v>
      </c>
      <c r="Q18" s="62">
        <f>Q24+Q80+Q181+Q187+Q202+Q213+Q218</f>
        <v>287339.10000000003</v>
      </c>
      <c r="R18" s="62">
        <f t="shared" si="10"/>
        <v>810</v>
      </c>
      <c r="S18" s="62">
        <f t="shared" si="10"/>
        <v>246676.9</v>
      </c>
      <c r="T18" s="62">
        <f t="shared" si="10"/>
        <v>242905.19999999995</v>
      </c>
      <c r="U18" s="62">
        <f t="shared" si="10"/>
        <v>193721.69999999998</v>
      </c>
      <c r="V18" s="62">
        <f t="shared" si="10"/>
        <v>193721.69999999998</v>
      </c>
      <c r="W18" s="62">
        <f t="shared" si="10"/>
        <v>193721.69999999998</v>
      </c>
      <c r="X18" s="62">
        <f t="shared" si="10"/>
        <v>193721.69999999998</v>
      </c>
      <c r="Y18" s="35">
        <f>K18+L18+M18+O18+Q18+S18+T18+U18+V18+W18+X18</f>
        <v>2476197.73</v>
      </c>
      <c r="AB18" s="168">
        <f>K18+L18+M18+O18+Q18+S18+T18+U18+V18+W18+X18</f>
        <v>2476197.73</v>
      </c>
    </row>
    <row r="19" spans="3:28" s="38" customFormat="1" ht="20.25">
      <c r="C19" s="245"/>
      <c r="D19" s="245"/>
      <c r="E19" s="37" t="s">
        <v>6</v>
      </c>
      <c r="F19" s="59"/>
      <c r="G19" s="60"/>
      <c r="H19" s="60"/>
      <c r="I19" s="61"/>
      <c r="J19" s="57">
        <f>I19-H19</f>
        <v>0</v>
      </c>
      <c r="K19" s="62">
        <f t="shared" ref="K19:X19" si="11">K25+K81+K182+K188+K203+K214+K219</f>
        <v>124070.7</v>
      </c>
      <c r="L19" s="62">
        <f t="shared" si="11"/>
        <v>156753</v>
      </c>
      <c r="M19" s="62">
        <f t="shared" si="11"/>
        <v>158063.6</v>
      </c>
      <c r="N19" s="62">
        <f t="shared" si="11"/>
        <v>1051.23</v>
      </c>
      <c r="O19" s="62">
        <f t="shared" si="11"/>
        <v>182394.5</v>
      </c>
      <c r="P19" s="62">
        <f t="shared" si="11"/>
        <v>467.2</v>
      </c>
      <c r="Q19" s="62">
        <f t="shared" si="11"/>
        <v>213101.2</v>
      </c>
      <c r="R19" s="62">
        <f t="shared" si="11"/>
        <v>467.2</v>
      </c>
      <c r="S19" s="62">
        <f t="shared" si="11"/>
        <v>163105.70000000001</v>
      </c>
      <c r="T19" s="62">
        <f t="shared" si="11"/>
        <v>164251.19999999998</v>
      </c>
      <c r="U19" s="62">
        <f t="shared" si="11"/>
        <v>112996.8</v>
      </c>
      <c r="V19" s="62">
        <f t="shared" si="11"/>
        <v>112996.8</v>
      </c>
      <c r="W19" s="62">
        <f t="shared" si="11"/>
        <v>112996.8</v>
      </c>
      <c r="X19" s="62">
        <f t="shared" si="11"/>
        <v>112996.8</v>
      </c>
      <c r="Y19" s="35">
        <f>K19+L19+M19+O19+Q19+S19+T19+U19+V19+W19+X19</f>
        <v>1613727.1</v>
      </c>
      <c r="AB19" s="168">
        <f>K19+L19+M19+O19+Q19+S19+T19+U19+V19+W19+X19</f>
        <v>1613727.1</v>
      </c>
    </row>
    <row r="20" spans="3:28" s="42" customFormat="1" ht="40.5">
      <c r="C20" s="245"/>
      <c r="D20" s="245"/>
      <c r="E20" s="37" t="s">
        <v>3</v>
      </c>
      <c r="F20" s="59"/>
      <c r="G20" s="60"/>
      <c r="H20" s="60"/>
      <c r="I20" s="61"/>
      <c r="J20" s="57"/>
      <c r="K20" s="62">
        <v>0</v>
      </c>
      <c r="L20" s="62">
        <v>0</v>
      </c>
      <c r="M20" s="62">
        <v>0</v>
      </c>
      <c r="N20" s="62"/>
      <c r="O20" s="62">
        <v>0</v>
      </c>
      <c r="P20" s="62"/>
      <c r="Q20" s="62">
        <v>0</v>
      </c>
      <c r="R20" s="62"/>
      <c r="S20" s="62">
        <v>0</v>
      </c>
      <c r="T20" s="62">
        <v>0</v>
      </c>
      <c r="U20" s="62">
        <v>0</v>
      </c>
      <c r="V20" s="62">
        <v>0</v>
      </c>
      <c r="W20" s="62">
        <v>0</v>
      </c>
      <c r="X20" s="62">
        <v>0</v>
      </c>
      <c r="Y20" s="35">
        <f t="shared" si="4"/>
        <v>0</v>
      </c>
      <c r="AB20" s="170">
        <f>K20+L20+M20+O20+Q20+S20+T20+U20+V20+W20+X20</f>
        <v>0</v>
      </c>
    </row>
    <row r="21" spans="3:28" s="38" customFormat="1" ht="39.6" hidden="1" customHeight="1">
      <c r="C21" s="245"/>
      <c r="D21" s="245"/>
      <c r="E21" s="39"/>
      <c r="F21" s="59"/>
      <c r="G21" s="60"/>
      <c r="H21" s="60"/>
      <c r="I21" s="61"/>
      <c r="J21" s="57">
        <f>I21-H21</f>
        <v>0</v>
      </c>
      <c r="K21" s="62"/>
      <c r="L21" s="59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32">
        <f t="shared" si="4"/>
        <v>0</v>
      </c>
    </row>
    <row r="22" spans="3:28" s="25" customFormat="1" ht="20.25" customHeight="1">
      <c r="C22" s="267" t="s">
        <v>21</v>
      </c>
      <c r="D22" s="239" t="s">
        <v>63</v>
      </c>
      <c r="E22" s="24" t="s">
        <v>4</v>
      </c>
      <c r="F22" s="64"/>
      <c r="G22" s="65"/>
      <c r="H22" s="65"/>
      <c r="I22" s="66"/>
      <c r="J22" s="67">
        <f>I22-H22</f>
        <v>0</v>
      </c>
      <c r="K22" s="68">
        <f>K23+K24+K25+K27+K26</f>
        <v>178690.4</v>
      </c>
      <c r="L22" s="68">
        <f t="shared" ref="L22:T22" si="12">L23+L24+L25+L27+L26</f>
        <v>208645.2</v>
      </c>
      <c r="M22" s="68">
        <f t="shared" si="12"/>
        <v>216790.39999999999</v>
      </c>
      <c r="N22" s="68">
        <f t="shared" si="12"/>
        <v>0</v>
      </c>
      <c r="O22" s="68">
        <f t="shared" si="12"/>
        <v>240430.2</v>
      </c>
      <c r="P22" s="68">
        <f t="shared" si="12"/>
        <v>0</v>
      </c>
      <c r="Q22" s="68">
        <f>Q23+Q24+Q25+Q27+Q26</f>
        <v>266439.40000000002</v>
      </c>
      <c r="R22" s="68">
        <f t="shared" si="12"/>
        <v>0</v>
      </c>
      <c r="S22" s="68">
        <f t="shared" si="12"/>
        <v>221426</v>
      </c>
      <c r="T22" s="68">
        <f t="shared" si="12"/>
        <v>220157.8</v>
      </c>
      <c r="U22" s="68">
        <f>U23+U24+U25+U27+U26</f>
        <v>175167.59999999998</v>
      </c>
      <c r="V22" s="68">
        <f>V23+V24+V25+V27+V26</f>
        <v>175167.59999999998</v>
      </c>
      <c r="W22" s="68">
        <f>W23+W24+W25+W27+W26</f>
        <v>175167.59999999998</v>
      </c>
      <c r="X22" s="68">
        <f>X23+X24+X25+X27+X26</f>
        <v>175167.59999999998</v>
      </c>
      <c r="Y22" s="100">
        <f t="shared" si="4"/>
        <v>2253249.8000000003</v>
      </c>
    </row>
    <row r="23" spans="3:28" ht="25.5" customHeight="1">
      <c r="C23" s="268"/>
      <c r="D23" s="240"/>
      <c r="E23" s="26" t="s">
        <v>1</v>
      </c>
      <c r="F23" s="69"/>
      <c r="G23" s="70"/>
      <c r="H23" s="70"/>
      <c r="I23" s="71"/>
      <c r="J23" s="67">
        <f>I23-H23</f>
        <v>0</v>
      </c>
      <c r="K23" s="72">
        <v>0</v>
      </c>
      <c r="L23" s="72">
        <v>0</v>
      </c>
      <c r="M23" s="72">
        <v>0</v>
      </c>
      <c r="N23" s="72"/>
      <c r="O23" s="73">
        <v>0</v>
      </c>
      <c r="P23" s="73"/>
      <c r="Q23" s="73">
        <v>0</v>
      </c>
      <c r="R23" s="73"/>
      <c r="S23" s="73">
        <v>0</v>
      </c>
      <c r="T23" s="73">
        <v>0</v>
      </c>
      <c r="U23" s="73">
        <v>0</v>
      </c>
      <c r="V23" s="73">
        <v>0</v>
      </c>
      <c r="W23" s="73">
        <v>0</v>
      </c>
      <c r="X23" s="73">
        <v>0</v>
      </c>
      <c r="Y23" s="100">
        <f t="shared" si="4"/>
        <v>0</v>
      </c>
    </row>
    <row r="24" spans="3:28" ht="20.25">
      <c r="C24" s="268"/>
      <c r="D24" s="240"/>
      <c r="E24" s="26" t="s">
        <v>2</v>
      </c>
      <c r="F24" s="74"/>
      <c r="G24" s="75"/>
      <c r="H24" s="75"/>
      <c r="I24" s="71"/>
      <c r="J24" s="67">
        <f>I24-H24</f>
        <v>0</v>
      </c>
      <c r="K24" s="76">
        <f>90017.3-2882+4490.3+2982.9+21+312.5</f>
        <v>94942</v>
      </c>
      <c r="L24" s="73">
        <v>98804.1</v>
      </c>
      <c r="M24" s="72">
        <v>110877.9</v>
      </c>
      <c r="N24" s="72"/>
      <c r="O24" s="73">
        <v>118788.9</v>
      </c>
      <c r="P24" s="73"/>
      <c r="Q24" s="73">
        <v>122981.4</v>
      </c>
      <c r="R24" s="73"/>
      <c r="S24" s="73">
        <v>113257</v>
      </c>
      <c r="T24" s="73">
        <v>110526.7</v>
      </c>
      <c r="U24" s="73">
        <v>99014.399999999994</v>
      </c>
      <c r="V24" s="73">
        <v>99014.399999999994</v>
      </c>
      <c r="W24" s="73">
        <v>99014.399999999994</v>
      </c>
      <c r="X24" s="73">
        <v>99014.399999999994</v>
      </c>
      <c r="Y24" s="100">
        <f t="shared" si="4"/>
        <v>1166235.5999999999</v>
      </c>
    </row>
    <row r="25" spans="3:28" ht="20.25">
      <c r="C25" s="268"/>
      <c r="D25" s="240"/>
      <c r="E25" s="26" t="s">
        <v>6</v>
      </c>
      <c r="F25" s="69"/>
      <c r="G25" s="70"/>
      <c r="H25" s="70"/>
      <c r="I25" s="71"/>
      <c r="J25" s="67">
        <f>I25-H25</f>
        <v>0</v>
      </c>
      <c r="K25" s="77">
        <f>87908.3-4490.3+301.1-1061.6+300+790.9</f>
        <v>83748.399999999994</v>
      </c>
      <c r="L25" s="77">
        <v>109841.1</v>
      </c>
      <c r="M25" s="72">
        <f>105921.2-8.7</f>
        <v>105912.5</v>
      </c>
      <c r="N25" s="72"/>
      <c r="O25" s="73">
        <v>121641.3</v>
      </c>
      <c r="P25" s="73"/>
      <c r="Q25" s="73">
        <v>143458</v>
      </c>
      <c r="R25" s="73"/>
      <c r="S25" s="73">
        <v>108169</v>
      </c>
      <c r="T25" s="73">
        <v>109631.1</v>
      </c>
      <c r="U25" s="73">
        <v>76153.2</v>
      </c>
      <c r="V25" s="73">
        <v>76153.2</v>
      </c>
      <c r="W25" s="73">
        <v>76153.2</v>
      </c>
      <c r="X25" s="73">
        <v>76153.2</v>
      </c>
      <c r="Y25" s="100">
        <f t="shared" si="4"/>
        <v>1087014.2</v>
      </c>
    </row>
    <row r="26" spans="3:28" ht="39.75" customHeight="1">
      <c r="C26" s="268"/>
      <c r="D26" s="240"/>
      <c r="E26" s="28" t="s">
        <v>3</v>
      </c>
      <c r="F26" s="69"/>
      <c r="G26" s="70"/>
      <c r="H26" s="70"/>
      <c r="I26" s="71"/>
      <c r="J26" s="67"/>
      <c r="K26" s="77">
        <v>0</v>
      </c>
      <c r="L26" s="77">
        <v>0</v>
      </c>
      <c r="M26" s="72">
        <v>0</v>
      </c>
      <c r="N26" s="72"/>
      <c r="O26" s="73">
        <v>0</v>
      </c>
      <c r="P26" s="73"/>
      <c r="Q26" s="73">
        <v>0</v>
      </c>
      <c r="R26" s="73"/>
      <c r="S26" s="73">
        <v>0</v>
      </c>
      <c r="T26" s="73">
        <v>0</v>
      </c>
      <c r="U26" s="73">
        <v>0</v>
      </c>
      <c r="V26" s="73">
        <v>0</v>
      </c>
      <c r="W26" s="73">
        <v>0</v>
      </c>
      <c r="X26" s="73">
        <v>0</v>
      </c>
      <c r="Y26" s="100">
        <f t="shared" si="4"/>
        <v>0</v>
      </c>
    </row>
    <row r="27" spans="3:28" ht="27.75" hidden="1" customHeight="1">
      <c r="C27" s="269"/>
      <c r="D27" s="241"/>
      <c r="E27" s="104"/>
      <c r="F27" s="69"/>
      <c r="G27" s="78"/>
      <c r="H27" s="78"/>
      <c r="I27" s="71"/>
      <c r="J27" s="67">
        <f>I27-H27</f>
        <v>0</v>
      </c>
      <c r="K27" s="72"/>
      <c r="L27" s="74"/>
      <c r="M27" s="72"/>
      <c r="N27" s="72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32">
        <f t="shared" si="4"/>
        <v>0</v>
      </c>
    </row>
    <row r="28" spans="3:28" s="117" customFormat="1" ht="20.25" customHeight="1">
      <c r="C28" s="192" t="s">
        <v>64</v>
      </c>
      <c r="D28" s="259" t="s">
        <v>65</v>
      </c>
      <c r="E28" s="110" t="s">
        <v>4</v>
      </c>
      <c r="F28" s="111"/>
      <c r="G28" s="112"/>
      <c r="H28" s="112"/>
      <c r="I28" s="113"/>
      <c r="J28" s="111">
        <f>I28-H28</f>
        <v>0</v>
      </c>
      <c r="K28" s="114">
        <f>K29+K30+K31+K32</f>
        <v>0</v>
      </c>
      <c r="L28" s="114">
        <f t="shared" ref="L28:S28" si="13">L29+L30+L31+L32</f>
        <v>0</v>
      </c>
      <c r="M28" s="114">
        <f t="shared" si="13"/>
        <v>2048.09</v>
      </c>
      <c r="N28" s="114">
        <f t="shared" si="13"/>
        <v>0</v>
      </c>
      <c r="O28" s="114">
        <f t="shared" si="13"/>
        <v>0</v>
      </c>
      <c r="P28" s="114">
        <f t="shared" si="13"/>
        <v>0</v>
      </c>
      <c r="Q28" s="114">
        <f t="shared" si="13"/>
        <v>0</v>
      </c>
      <c r="R28" s="114">
        <f t="shared" si="13"/>
        <v>0</v>
      </c>
      <c r="S28" s="114">
        <f t="shared" si="13"/>
        <v>0</v>
      </c>
      <c r="T28" s="114">
        <f>T29+T30+T31+T32</f>
        <v>0</v>
      </c>
      <c r="U28" s="114">
        <f>U29+U30+U31+U32</f>
        <v>0</v>
      </c>
      <c r="V28" s="114">
        <f>V29+V30+V31+V32</f>
        <v>0</v>
      </c>
      <c r="W28" s="114">
        <f>W29+W30+W31+W32</f>
        <v>0</v>
      </c>
      <c r="X28" s="114">
        <f>X29+X30+X31+X32</f>
        <v>0</v>
      </c>
      <c r="Y28" s="115">
        <f t="shared" si="4"/>
        <v>2048.09</v>
      </c>
      <c r="Z28" s="116"/>
      <c r="AA28" s="116"/>
    </row>
    <row r="29" spans="3:28" s="123" customFormat="1" ht="25.5" customHeight="1">
      <c r="C29" s="193"/>
      <c r="D29" s="260"/>
      <c r="E29" s="118" t="s">
        <v>1</v>
      </c>
      <c r="F29" s="119"/>
      <c r="G29" s="120"/>
      <c r="H29" s="120"/>
      <c r="I29" s="121"/>
      <c r="J29" s="111">
        <f>I29-H29</f>
        <v>0</v>
      </c>
      <c r="K29" s="122">
        <v>0</v>
      </c>
      <c r="L29" s="122">
        <v>0</v>
      </c>
      <c r="M29" s="122">
        <v>0</v>
      </c>
      <c r="N29" s="122">
        <v>0</v>
      </c>
      <c r="O29" s="122">
        <v>0</v>
      </c>
      <c r="P29" s="122">
        <v>0</v>
      </c>
      <c r="Q29" s="122">
        <v>0</v>
      </c>
      <c r="R29" s="122">
        <v>0</v>
      </c>
      <c r="S29" s="122">
        <v>0</v>
      </c>
      <c r="T29" s="122">
        <v>0</v>
      </c>
      <c r="U29" s="122">
        <v>0</v>
      </c>
      <c r="V29" s="122">
        <v>0</v>
      </c>
      <c r="W29" s="122">
        <v>0</v>
      </c>
      <c r="X29" s="122">
        <v>0</v>
      </c>
      <c r="Y29" s="115">
        <f t="shared" si="4"/>
        <v>0</v>
      </c>
    </row>
    <row r="30" spans="3:28" s="123" customFormat="1" ht="20.25">
      <c r="C30" s="193"/>
      <c r="D30" s="260"/>
      <c r="E30" s="118" t="s">
        <v>2</v>
      </c>
      <c r="F30" s="119"/>
      <c r="G30" s="119"/>
      <c r="H30" s="119"/>
      <c r="I30" s="119"/>
      <c r="J30" s="119">
        <v>0</v>
      </c>
      <c r="K30" s="122">
        <f>K35+K40</f>
        <v>0</v>
      </c>
      <c r="L30" s="122">
        <f>L35+L40</f>
        <v>0</v>
      </c>
      <c r="M30" s="122">
        <f>M35+M40+M45</f>
        <v>2027.44</v>
      </c>
      <c r="N30" s="122"/>
      <c r="O30" s="122">
        <f t="shared" ref="O30:X31" si="14">O35+O40</f>
        <v>0</v>
      </c>
      <c r="P30" s="122">
        <f t="shared" si="14"/>
        <v>0</v>
      </c>
      <c r="Q30" s="122">
        <f>Q35+Q40+Q45</f>
        <v>0</v>
      </c>
      <c r="R30" s="122">
        <f t="shared" si="14"/>
        <v>0</v>
      </c>
      <c r="S30" s="122">
        <f t="shared" si="14"/>
        <v>0</v>
      </c>
      <c r="T30" s="122">
        <f t="shared" si="14"/>
        <v>0</v>
      </c>
      <c r="U30" s="122">
        <f t="shared" si="14"/>
        <v>0</v>
      </c>
      <c r="V30" s="122">
        <f t="shared" si="14"/>
        <v>0</v>
      </c>
      <c r="W30" s="122">
        <f t="shared" si="14"/>
        <v>0</v>
      </c>
      <c r="X30" s="122">
        <f t="shared" si="14"/>
        <v>0</v>
      </c>
      <c r="Y30" s="115">
        <f t="shared" si="4"/>
        <v>2027.44</v>
      </c>
      <c r="Z30" s="124"/>
      <c r="AA30" s="116"/>
    </row>
    <row r="31" spans="3:28" s="123" customFormat="1" ht="20.25">
      <c r="C31" s="193"/>
      <c r="D31" s="260"/>
      <c r="E31" s="118" t="s">
        <v>6</v>
      </c>
      <c r="F31" s="119"/>
      <c r="G31" s="120"/>
      <c r="H31" s="120"/>
      <c r="I31" s="121"/>
      <c r="J31" s="111">
        <f>I31-H31</f>
        <v>0</v>
      </c>
      <c r="K31" s="122">
        <f>K36+K41</f>
        <v>0</v>
      </c>
      <c r="L31" s="122">
        <f>L36+L41</f>
        <v>0</v>
      </c>
      <c r="M31" s="122">
        <f>M36+M41+M46</f>
        <v>20.65</v>
      </c>
      <c r="N31" s="122"/>
      <c r="O31" s="122">
        <f t="shared" si="14"/>
        <v>0</v>
      </c>
      <c r="P31" s="122">
        <f t="shared" si="14"/>
        <v>0</v>
      </c>
      <c r="Q31" s="122">
        <f>Q36+Q41+Q46</f>
        <v>0</v>
      </c>
      <c r="R31" s="122">
        <f t="shared" si="14"/>
        <v>0</v>
      </c>
      <c r="S31" s="122">
        <f t="shared" si="14"/>
        <v>0</v>
      </c>
      <c r="T31" s="122">
        <f t="shared" si="14"/>
        <v>0</v>
      </c>
      <c r="U31" s="122">
        <f t="shared" si="14"/>
        <v>0</v>
      </c>
      <c r="V31" s="122">
        <f t="shared" si="14"/>
        <v>0</v>
      </c>
      <c r="W31" s="122">
        <f t="shared" si="14"/>
        <v>0</v>
      </c>
      <c r="X31" s="122">
        <f t="shared" si="14"/>
        <v>0</v>
      </c>
      <c r="Y31" s="115">
        <f t="shared" si="4"/>
        <v>20.65</v>
      </c>
      <c r="Z31" s="124"/>
      <c r="AA31" s="116"/>
    </row>
    <row r="32" spans="3:28" s="123" customFormat="1" ht="40.5">
      <c r="C32" s="194"/>
      <c r="D32" s="261"/>
      <c r="E32" s="118" t="s">
        <v>3</v>
      </c>
      <c r="F32" s="119"/>
      <c r="G32" s="120"/>
      <c r="H32" s="120"/>
      <c r="I32" s="121"/>
      <c r="J32" s="111"/>
      <c r="K32" s="125">
        <v>0</v>
      </c>
      <c r="L32" s="125">
        <v>0</v>
      </c>
      <c r="M32" s="122">
        <v>0</v>
      </c>
      <c r="N32" s="122"/>
      <c r="O32" s="125">
        <v>0</v>
      </c>
      <c r="P32" s="125">
        <v>0</v>
      </c>
      <c r="Q32" s="125">
        <v>0</v>
      </c>
      <c r="R32" s="125">
        <v>0</v>
      </c>
      <c r="S32" s="125">
        <v>0</v>
      </c>
      <c r="T32" s="125">
        <v>0</v>
      </c>
      <c r="U32" s="125">
        <v>0</v>
      </c>
      <c r="V32" s="125">
        <v>0</v>
      </c>
      <c r="W32" s="125">
        <v>0</v>
      </c>
      <c r="X32" s="125">
        <v>0</v>
      </c>
      <c r="Y32" s="115">
        <f t="shared" si="4"/>
        <v>0</v>
      </c>
    </row>
    <row r="33" spans="3:27" s="117" customFormat="1" ht="31.15" customHeight="1">
      <c r="C33" s="193" t="s">
        <v>66</v>
      </c>
      <c r="D33" s="259" t="s">
        <v>68</v>
      </c>
      <c r="E33" s="110" t="s">
        <v>4</v>
      </c>
      <c r="F33" s="111"/>
      <c r="G33" s="112"/>
      <c r="H33" s="112"/>
      <c r="I33" s="113"/>
      <c r="J33" s="111">
        <f>I33-H33</f>
        <v>0</v>
      </c>
      <c r="K33" s="114">
        <f>K34+K35+K36+K37</f>
        <v>0</v>
      </c>
      <c r="L33" s="114">
        <f t="shared" ref="L33:S33" si="15">L34+L35+L36+L37</f>
        <v>0</v>
      </c>
      <c r="M33" s="114">
        <f t="shared" si="15"/>
        <v>1392.7</v>
      </c>
      <c r="N33" s="114">
        <f t="shared" si="15"/>
        <v>0</v>
      </c>
      <c r="O33" s="114">
        <f t="shared" si="15"/>
        <v>0</v>
      </c>
      <c r="P33" s="114">
        <f t="shared" si="15"/>
        <v>0</v>
      </c>
      <c r="Q33" s="114">
        <f t="shared" si="15"/>
        <v>0</v>
      </c>
      <c r="R33" s="114">
        <f t="shared" si="15"/>
        <v>0</v>
      </c>
      <c r="S33" s="114">
        <f t="shared" si="15"/>
        <v>0</v>
      </c>
      <c r="T33" s="114">
        <f>T34+T35+T36+T37</f>
        <v>0</v>
      </c>
      <c r="U33" s="114">
        <f>U34+U35+U36+U37</f>
        <v>0</v>
      </c>
      <c r="V33" s="114">
        <f>V34+V35+V36+V37</f>
        <v>0</v>
      </c>
      <c r="W33" s="114">
        <f>W34+W35+W36+W37</f>
        <v>0</v>
      </c>
      <c r="X33" s="114">
        <f>X34+X35+X36+X37</f>
        <v>0</v>
      </c>
      <c r="Y33" s="115">
        <f t="shared" si="4"/>
        <v>1392.7</v>
      </c>
      <c r="Z33" s="126"/>
    </row>
    <row r="34" spans="3:27" s="123" customFormat="1" ht="25.5" customHeight="1">
      <c r="C34" s="193"/>
      <c r="D34" s="260"/>
      <c r="E34" s="118" t="s">
        <v>1</v>
      </c>
      <c r="F34" s="119"/>
      <c r="G34" s="120"/>
      <c r="H34" s="120"/>
      <c r="I34" s="121"/>
      <c r="J34" s="111">
        <f>I34-H34</f>
        <v>0</v>
      </c>
      <c r="K34" s="122">
        <v>0</v>
      </c>
      <c r="L34" s="122">
        <v>0</v>
      </c>
      <c r="M34" s="122">
        <v>0</v>
      </c>
      <c r="N34" s="122">
        <v>0</v>
      </c>
      <c r="O34" s="122">
        <v>0</v>
      </c>
      <c r="P34" s="122">
        <v>0</v>
      </c>
      <c r="Q34" s="122">
        <v>0</v>
      </c>
      <c r="R34" s="122">
        <v>0</v>
      </c>
      <c r="S34" s="122">
        <v>0</v>
      </c>
      <c r="T34" s="122">
        <v>0</v>
      </c>
      <c r="U34" s="122">
        <v>0</v>
      </c>
      <c r="V34" s="122">
        <v>0</v>
      </c>
      <c r="W34" s="122">
        <v>0</v>
      </c>
      <c r="X34" s="122">
        <v>0</v>
      </c>
      <c r="Y34" s="115">
        <f t="shared" si="4"/>
        <v>0</v>
      </c>
      <c r="Z34" s="126"/>
    </row>
    <row r="35" spans="3:27" s="123" customFormat="1" ht="24" customHeight="1">
      <c r="C35" s="193"/>
      <c r="D35" s="260"/>
      <c r="E35" s="118" t="s">
        <v>2</v>
      </c>
      <c r="F35" s="119"/>
      <c r="G35" s="119"/>
      <c r="H35" s="119"/>
      <c r="I35" s="119"/>
      <c r="J35" s="119">
        <v>0</v>
      </c>
      <c r="K35" s="122">
        <v>0</v>
      </c>
      <c r="L35" s="122">
        <v>0</v>
      </c>
      <c r="M35" s="122">
        <v>1378.7</v>
      </c>
      <c r="N35" s="122"/>
      <c r="O35" s="122">
        <v>0</v>
      </c>
      <c r="P35" s="122">
        <v>0</v>
      </c>
      <c r="Q35" s="122">
        <v>0</v>
      </c>
      <c r="R35" s="122">
        <v>0</v>
      </c>
      <c r="S35" s="122">
        <v>0</v>
      </c>
      <c r="T35" s="122">
        <v>0</v>
      </c>
      <c r="U35" s="122">
        <v>0</v>
      </c>
      <c r="V35" s="122">
        <v>0</v>
      </c>
      <c r="W35" s="122">
        <v>0</v>
      </c>
      <c r="X35" s="122">
        <v>0</v>
      </c>
      <c r="Y35" s="115">
        <f t="shared" si="4"/>
        <v>1378.7</v>
      </c>
    </row>
    <row r="36" spans="3:27" s="123" customFormat="1" ht="23.25" customHeight="1">
      <c r="C36" s="193"/>
      <c r="D36" s="260"/>
      <c r="E36" s="118" t="s">
        <v>6</v>
      </c>
      <c r="F36" s="119"/>
      <c r="G36" s="120"/>
      <c r="H36" s="120"/>
      <c r="I36" s="121"/>
      <c r="J36" s="111">
        <f>I36-H36</f>
        <v>0</v>
      </c>
      <c r="K36" s="125">
        <v>0</v>
      </c>
      <c r="L36" s="125">
        <v>0</v>
      </c>
      <c r="M36" s="122">
        <v>14</v>
      </c>
      <c r="N36" s="122"/>
      <c r="O36" s="125">
        <v>0</v>
      </c>
      <c r="P36" s="125">
        <v>0</v>
      </c>
      <c r="Q36" s="125">
        <v>0</v>
      </c>
      <c r="R36" s="125">
        <v>0</v>
      </c>
      <c r="S36" s="125">
        <v>0</v>
      </c>
      <c r="T36" s="125">
        <v>0</v>
      </c>
      <c r="U36" s="125">
        <v>0</v>
      </c>
      <c r="V36" s="125">
        <v>0</v>
      </c>
      <c r="W36" s="125">
        <v>0</v>
      </c>
      <c r="X36" s="125">
        <v>0</v>
      </c>
      <c r="Y36" s="115">
        <f t="shared" si="4"/>
        <v>14</v>
      </c>
    </row>
    <row r="37" spans="3:27" s="123" customFormat="1" ht="41.25" customHeight="1">
      <c r="C37" s="194"/>
      <c r="D37" s="261"/>
      <c r="E37" s="118" t="s">
        <v>3</v>
      </c>
      <c r="F37" s="119"/>
      <c r="G37" s="120"/>
      <c r="H37" s="120"/>
      <c r="I37" s="121"/>
      <c r="J37" s="111"/>
      <c r="K37" s="125">
        <v>0</v>
      </c>
      <c r="L37" s="125">
        <v>0</v>
      </c>
      <c r="M37" s="122">
        <v>0</v>
      </c>
      <c r="N37" s="122"/>
      <c r="O37" s="125">
        <v>0</v>
      </c>
      <c r="P37" s="125">
        <v>0</v>
      </c>
      <c r="Q37" s="125">
        <v>0</v>
      </c>
      <c r="R37" s="125">
        <v>0</v>
      </c>
      <c r="S37" s="125">
        <v>0</v>
      </c>
      <c r="T37" s="125">
        <v>0</v>
      </c>
      <c r="U37" s="125">
        <v>0</v>
      </c>
      <c r="V37" s="125">
        <v>0</v>
      </c>
      <c r="W37" s="125">
        <v>0</v>
      </c>
      <c r="X37" s="125">
        <v>0</v>
      </c>
      <c r="Y37" s="115">
        <f t="shared" si="4"/>
        <v>0</v>
      </c>
    </row>
    <row r="38" spans="3:27" s="117" customFormat="1" ht="20.25" customHeight="1">
      <c r="C38" s="193" t="s">
        <v>67</v>
      </c>
      <c r="D38" s="259" t="s">
        <v>69</v>
      </c>
      <c r="E38" s="110" t="s">
        <v>4</v>
      </c>
      <c r="F38" s="111"/>
      <c r="G38" s="112"/>
      <c r="H38" s="112"/>
      <c r="I38" s="113"/>
      <c r="J38" s="111">
        <f>I38-H38</f>
        <v>0</v>
      </c>
      <c r="K38" s="114">
        <f>K39+K40+K41+K42</f>
        <v>0</v>
      </c>
      <c r="L38" s="114">
        <f t="shared" ref="L38:S38" si="16">L39+L40+L41+L42</f>
        <v>0</v>
      </c>
      <c r="M38" s="114">
        <f t="shared" si="16"/>
        <v>464.47999999999996</v>
      </c>
      <c r="N38" s="114">
        <f t="shared" si="16"/>
        <v>0</v>
      </c>
      <c r="O38" s="114">
        <f t="shared" si="16"/>
        <v>0</v>
      </c>
      <c r="P38" s="114">
        <f t="shared" si="16"/>
        <v>0</v>
      </c>
      <c r="Q38" s="114">
        <f t="shared" si="16"/>
        <v>0</v>
      </c>
      <c r="R38" s="114">
        <f t="shared" si="16"/>
        <v>0</v>
      </c>
      <c r="S38" s="114">
        <f t="shared" si="16"/>
        <v>0</v>
      </c>
      <c r="T38" s="114">
        <f>T39+T40+T41+T42</f>
        <v>0</v>
      </c>
      <c r="U38" s="114">
        <f>U39+U40+U41+U42</f>
        <v>0</v>
      </c>
      <c r="V38" s="114">
        <f>V39+V40+V41+V42</f>
        <v>0</v>
      </c>
      <c r="W38" s="114">
        <f>W39+W40+W41+W42</f>
        <v>0</v>
      </c>
      <c r="X38" s="114">
        <f>X39+X40+X41+X42</f>
        <v>0</v>
      </c>
      <c r="Y38" s="115">
        <f t="shared" si="4"/>
        <v>464.47999999999996</v>
      </c>
    </row>
    <row r="39" spans="3:27" s="123" customFormat="1" ht="20.25">
      <c r="C39" s="193"/>
      <c r="D39" s="260"/>
      <c r="E39" s="118" t="s">
        <v>1</v>
      </c>
      <c r="F39" s="119"/>
      <c r="G39" s="120"/>
      <c r="H39" s="120"/>
      <c r="I39" s="121"/>
      <c r="J39" s="111">
        <f>I39-H39</f>
        <v>0</v>
      </c>
      <c r="K39" s="122">
        <v>0</v>
      </c>
      <c r="L39" s="122">
        <v>0</v>
      </c>
      <c r="M39" s="122">
        <v>0</v>
      </c>
      <c r="N39" s="122">
        <v>0</v>
      </c>
      <c r="O39" s="122">
        <v>0</v>
      </c>
      <c r="P39" s="122">
        <v>0</v>
      </c>
      <c r="Q39" s="122">
        <v>0</v>
      </c>
      <c r="R39" s="122">
        <v>0</v>
      </c>
      <c r="S39" s="122">
        <v>0</v>
      </c>
      <c r="T39" s="122">
        <v>0</v>
      </c>
      <c r="U39" s="122">
        <v>0</v>
      </c>
      <c r="V39" s="122">
        <v>0</v>
      </c>
      <c r="W39" s="122">
        <v>0</v>
      </c>
      <c r="X39" s="122">
        <v>0</v>
      </c>
      <c r="Y39" s="115">
        <f t="shared" si="4"/>
        <v>0</v>
      </c>
    </row>
    <row r="40" spans="3:27" s="123" customFormat="1" ht="20.25">
      <c r="C40" s="193"/>
      <c r="D40" s="260"/>
      <c r="E40" s="118" t="s">
        <v>2</v>
      </c>
      <c r="F40" s="119"/>
      <c r="G40" s="119"/>
      <c r="H40" s="119"/>
      <c r="I40" s="119"/>
      <c r="J40" s="119">
        <v>0</v>
      </c>
      <c r="K40" s="122">
        <v>0</v>
      </c>
      <c r="L40" s="122">
        <v>0</v>
      </c>
      <c r="M40" s="122">
        <v>459.83</v>
      </c>
      <c r="N40" s="122"/>
      <c r="O40" s="122">
        <v>0</v>
      </c>
      <c r="P40" s="122">
        <v>0</v>
      </c>
      <c r="Q40" s="122">
        <v>0</v>
      </c>
      <c r="R40" s="122">
        <v>0</v>
      </c>
      <c r="S40" s="122">
        <v>0</v>
      </c>
      <c r="T40" s="122">
        <v>0</v>
      </c>
      <c r="U40" s="122">
        <v>0</v>
      </c>
      <c r="V40" s="122">
        <v>0</v>
      </c>
      <c r="W40" s="122">
        <v>0</v>
      </c>
      <c r="X40" s="122">
        <v>0</v>
      </c>
      <c r="Y40" s="115">
        <f t="shared" si="4"/>
        <v>459.83</v>
      </c>
    </row>
    <row r="41" spans="3:27" s="123" customFormat="1" ht="20.25">
      <c r="C41" s="193"/>
      <c r="D41" s="260"/>
      <c r="E41" s="118" t="s">
        <v>6</v>
      </c>
      <c r="F41" s="119"/>
      <c r="G41" s="120"/>
      <c r="H41" s="120"/>
      <c r="I41" s="121"/>
      <c r="J41" s="111">
        <f>I41-H41</f>
        <v>0</v>
      </c>
      <c r="K41" s="125">
        <v>0</v>
      </c>
      <c r="L41" s="125">
        <v>0</v>
      </c>
      <c r="M41" s="122">
        <v>4.6500000000000004</v>
      </c>
      <c r="N41" s="122"/>
      <c r="O41" s="125">
        <v>0</v>
      </c>
      <c r="P41" s="125">
        <v>0</v>
      </c>
      <c r="Q41" s="125">
        <v>0</v>
      </c>
      <c r="R41" s="125">
        <v>0</v>
      </c>
      <c r="S41" s="125">
        <v>0</v>
      </c>
      <c r="T41" s="125">
        <v>0</v>
      </c>
      <c r="U41" s="125">
        <v>0</v>
      </c>
      <c r="V41" s="125">
        <v>0</v>
      </c>
      <c r="W41" s="125">
        <v>0</v>
      </c>
      <c r="X41" s="125">
        <v>0</v>
      </c>
      <c r="Y41" s="115">
        <f t="shared" si="4"/>
        <v>4.6500000000000004</v>
      </c>
    </row>
    <row r="42" spans="3:27" s="123" customFormat="1" ht="44.25" customHeight="1">
      <c r="C42" s="194"/>
      <c r="D42" s="261"/>
      <c r="E42" s="118" t="s">
        <v>3</v>
      </c>
      <c r="F42" s="119"/>
      <c r="G42" s="120"/>
      <c r="H42" s="120"/>
      <c r="I42" s="121"/>
      <c r="J42" s="111"/>
      <c r="K42" s="125">
        <v>0</v>
      </c>
      <c r="L42" s="125">
        <v>0</v>
      </c>
      <c r="M42" s="122">
        <v>0</v>
      </c>
      <c r="N42" s="122"/>
      <c r="O42" s="125">
        <v>0</v>
      </c>
      <c r="P42" s="125">
        <v>0</v>
      </c>
      <c r="Q42" s="125">
        <v>0</v>
      </c>
      <c r="R42" s="125">
        <v>0</v>
      </c>
      <c r="S42" s="125">
        <v>0</v>
      </c>
      <c r="T42" s="125">
        <v>0</v>
      </c>
      <c r="U42" s="125">
        <v>0</v>
      </c>
      <c r="V42" s="125">
        <v>0</v>
      </c>
      <c r="W42" s="125">
        <v>0</v>
      </c>
      <c r="X42" s="125">
        <v>0</v>
      </c>
      <c r="Y42" s="115">
        <f t="shared" si="4"/>
        <v>0</v>
      </c>
    </row>
    <row r="43" spans="3:27" s="117" customFormat="1" ht="20.25" customHeight="1">
      <c r="C43" s="193" t="s">
        <v>77</v>
      </c>
      <c r="D43" s="259" t="s">
        <v>78</v>
      </c>
      <c r="E43" s="110" t="s">
        <v>4</v>
      </c>
      <c r="F43" s="111"/>
      <c r="G43" s="112"/>
      <c r="H43" s="112"/>
      <c r="I43" s="113"/>
      <c r="J43" s="111">
        <f>I43-H43</f>
        <v>0</v>
      </c>
      <c r="K43" s="114">
        <f>K44+K45+K46+K47</f>
        <v>0</v>
      </c>
      <c r="L43" s="114">
        <f t="shared" ref="L43:S43" si="17">L44+L45+L46+L47</f>
        <v>0</v>
      </c>
      <c r="M43" s="114">
        <f t="shared" si="17"/>
        <v>190.91</v>
      </c>
      <c r="N43" s="114">
        <f t="shared" si="17"/>
        <v>0</v>
      </c>
      <c r="O43" s="114">
        <f t="shared" si="17"/>
        <v>0</v>
      </c>
      <c r="P43" s="114">
        <f t="shared" si="17"/>
        <v>0</v>
      </c>
      <c r="Q43" s="114">
        <f t="shared" si="17"/>
        <v>0</v>
      </c>
      <c r="R43" s="114">
        <f t="shared" si="17"/>
        <v>0</v>
      </c>
      <c r="S43" s="114">
        <f t="shared" si="17"/>
        <v>0</v>
      </c>
      <c r="T43" s="114">
        <f>T44+T45+T46+T47</f>
        <v>0</v>
      </c>
      <c r="U43" s="114">
        <f>U44+U45+U46+U47</f>
        <v>0</v>
      </c>
      <c r="V43" s="114">
        <f>V44+V45+V46+V47</f>
        <v>0</v>
      </c>
      <c r="W43" s="114">
        <f>W44+W45+W46+W47</f>
        <v>0</v>
      </c>
      <c r="X43" s="114">
        <f>X44+X45+X46+X47</f>
        <v>0</v>
      </c>
      <c r="Y43" s="115">
        <f t="shared" si="4"/>
        <v>190.91</v>
      </c>
    </row>
    <row r="44" spans="3:27" s="123" customFormat="1" ht="20.25">
      <c r="C44" s="193"/>
      <c r="D44" s="260"/>
      <c r="E44" s="118" t="s">
        <v>1</v>
      </c>
      <c r="F44" s="119"/>
      <c r="G44" s="120"/>
      <c r="H44" s="120"/>
      <c r="I44" s="121"/>
      <c r="J44" s="111">
        <f>I44-H44</f>
        <v>0</v>
      </c>
      <c r="K44" s="122">
        <v>0</v>
      </c>
      <c r="L44" s="122">
        <v>0</v>
      </c>
      <c r="M44" s="122">
        <v>0</v>
      </c>
      <c r="N44" s="122">
        <v>0</v>
      </c>
      <c r="O44" s="122">
        <v>0</v>
      </c>
      <c r="P44" s="122">
        <v>0</v>
      </c>
      <c r="Q44" s="122">
        <v>0</v>
      </c>
      <c r="R44" s="122">
        <v>0</v>
      </c>
      <c r="S44" s="122">
        <v>0</v>
      </c>
      <c r="T44" s="122">
        <v>0</v>
      </c>
      <c r="U44" s="122">
        <v>0</v>
      </c>
      <c r="V44" s="122">
        <v>0</v>
      </c>
      <c r="W44" s="122">
        <v>0</v>
      </c>
      <c r="X44" s="122">
        <v>0</v>
      </c>
      <c r="Y44" s="115">
        <f t="shared" si="4"/>
        <v>0</v>
      </c>
    </row>
    <row r="45" spans="3:27" s="123" customFormat="1" ht="20.25">
      <c r="C45" s="193"/>
      <c r="D45" s="260"/>
      <c r="E45" s="118" t="s">
        <v>2</v>
      </c>
      <c r="F45" s="119"/>
      <c r="G45" s="119"/>
      <c r="H45" s="119"/>
      <c r="I45" s="119"/>
      <c r="J45" s="119">
        <v>0</v>
      </c>
      <c r="K45" s="122">
        <v>0</v>
      </c>
      <c r="L45" s="122">
        <v>0</v>
      </c>
      <c r="M45" s="122">
        <v>188.91</v>
      </c>
      <c r="N45" s="122"/>
      <c r="O45" s="122">
        <v>0</v>
      </c>
      <c r="P45" s="122">
        <v>0</v>
      </c>
      <c r="Q45" s="122">
        <v>0</v>
      </c>
      <c r="R45" s="122">
        <v>0</v>
      </c>
      <c r="S45" s="122">
        <v>0</v>
      </c>
      <c r="T45" s="122">
        <v>0</v>
      </c>
      <c r="U45" s="122">
        <v>0</v>
      </c>
      <c r="V45" s="122">
        <v>0</v>
      </c>
      <c r="W45" s="122">
        <v>0</v>
      </c>
      <c r="X45" s="122">
        <v>0</v>
      </c>
      <c r="Y45" s="115">
        <f t="shared" si="4"/>
        <v>188.91</v>
      </c>
    </row>
    <row r="46" spans="3:27" s="123" customFormat="1" ht="20.25">
      <c r="C46" s="193"/>
      <c r="D46" s="260"/>
      <c r="E46" s="118" t="s">
        <v>6</v>
      </c>
      <c r="F46" s="119"/>
      <c r="G46" s="120"/>
      <c r="H46" s="120"/>
      <c r="I46" s="121"/>
      <c r="J46" s="111">
        <f>I46-H46</f>
        <v>0</v>
      </c>
      <c r="K46" s="125">
        <v>0</v>
      </c>
      <c r="L46" s="125">
        <v>0</v>
      </c>
      <c r="M46" s="122">
        <v>2</v>
      </c>
      <c r="N46" s="122"/>
      <c r="O46" s="125">
        <v>0</v>
      </c>
      <c r="P46" s="125">
        <v>0</v>
      </c>
      <c r="Q46" s="125">
        <v>0</v>
      </c>
      <c r="R46" s="125">
        <v>0</v>
      </c>
      <c r="S46" s="125">
        <v>0</v>
      </c>
      <c r="T46" s="125">
        <v>0</v>
      </c>
      <c r="U46" s="125">
        <v>0</v>
      </c>
      <c r="V46" s="125">
        <v>0</v>
      </c>
      <c r="W46" s="125">
        <v>0</v>
      </c>
      <c r="X46" s="125">
        <v>0</v>
      </c>
      <c r="Y46" s="115">
        <f t="shared" si="4"/>
        <v>2</v>
      </c>
    </row>
    <row r="47" spans="3:27" s="123" customFormat="1" ht="127.5" customHeight="1">
      <c r="C47" s="194"/>
      <c r="D47" s="261"/>
      <c r="E47" s="118" t="s">
        <v>3</v>
      </c>
      <c r="F47" s="119"/>
      <c r="G47" s="120"/>
      <c r="H47" s="120"/>
      <c r="I47" s="121"/>
      <c r="J47" s="111"/>
      <c r="K47" s="125">
        <v>0</v>
      </c>
      <c r="L47" s="125">
        <v>0</v>
      </c>
      <c r="M47" s="125">
        <v>0</v>
      </c>
      <c r="N47" s="122"/>
      <c r="O47" s="125">
        <v>0</v>
      </c>
      <c r="P47" s="125">
        <v>0</v>
      </c>
      <c r="Q47" s="125">
        <v>0</v>
      </c>
      <c r="R47" s="125">
        <v>0</v>
      </c>
      <c r="S47" s="125">
        <v>0</v>
      </c>
      <c r="T47" s="125">
        <v>0</v>
      </c>
      <c r="U47" s="125">
        <v>0</v>
      </c>
      <c r="V47" s="125">
        <v>0</v>
      </c>
      <c r="W47" s="125">
        <v>0</v>
      </c>
      <c r="X47" s="125">
        <v>0</v>
      </c>
      <c r="Y47" s="115">
        <f t="shared" si="4"/>
        <v>0</v>
      </c>
    </row>
    <row r="48" spans="3:27" s="134" customFormat="1" ht="20.25" customHeight="1">
      <c r="C48" s="198" t="s">
        <v>74</v>
      </c>
      <c r="D48" s="263" t="s">
        <v>75</v>
      </c>
      <c r="E48" s="127" t="s">
        <v>4</v>
      </c>
      <c r="F48" s="128"/>
      <c r="G48" s="129"/>
      <c r="H48" s="129"/>
      <c r="I48" s="130"/>
      <c r="J48" s="128">
        <f>I48-H48</f>
        <v>0</v>
      </c>
      <c r="K48" s="131">
        <f>K49+K50+K51+K52</f>
        <v>0</v>
      </c>
      <c r="L48" s="131">
        <f t="shared" ref="L48:S48" si="18">L49+L50+L51+L52</f>
        <v>0</v>
      </c>
      <c r="M48" s="131">
        <f t="shared" si="18"/>
        <v>1086.9000000000001</v>
      </c>
      <c r="N48" s="131">
        <f t="shared" si="18"/>
        <v>0</v>
      </c>
      <c r="O48" s="131">
        <f t="shared" si="18"/>
        <v>0</v>
      </c>
      <c r="P48" s="131">
        <f t="shared" si="18"/>
        <v>0</v>
      </c>
      <c r="Q48" s="131">
        <f t="shared" si="18"/>
        <v>0</v>
      </c>
      <c r="R48" s="131">
        <f t="shared" si="18"/>
        <v>0</v>
      </c>
      <c r="S48" s="131">
        <f t="shared" si="18"/>
        <v>0</v>
      </c>
      <c r="T48" s="131">
        <f>T49+T50+T51+T52</f>
        <v>0</v>
      </c>
      <c r="U48" s="131">
        <f>U49+U50+U51+U52</f>
        <v>0</v>
      </c>
      <c r="V48" s="131">
        <f>V49+V50+V51+V52</f>
        <v>0</v>
      </c>
      <c r="W48" s="131">
        <f>W49+W50+W51+W52</f>
        <v>0</v>
      </c>
      <c r="X48" s="131">
        <f>X49+X50+X51+X52</f>
        <v>0</v>
      </c>
      <c r="Y48" s="132">
        <f t="shared" si="4"/>
        <v>1086.9000000000001</v>
      </c>
      <c r="Z48" s="133"/>
      <c r="AA48" s="133"/>
    </row>
    <row r="49" spans="3:27" s="140" customFormat="1" ht="25.5" customHeight="1">
      <c r="C49" s="199"/>
      <c r="D49" s="264"/>
      <c r="E49" s="135" t="s">
        <v>1</v>
      </c>
      <c r="F49" s="136"/>
      <c r="G49" s="137"/>
      <c r="H49" s="137"/>
      <c r="I49" s="138"/>
      <c r="J49" s="128">
        <f>I49-H49</f>
        <v>0</v>
      </c>
      <c r="K49" s="139">
        <v>0</v>
      </c>
      <c r="L49" s="139">
        <v>0</v>
      </c>
      <c r="M49" s="139">
        <v>0</v>
      </c>
      <c r="N49" s="139">
        <v>0</v>
      </c>
      <c r="O49" s="139">
        <v>0</v>
      </c>
      <c r="P49" s="139">
        <v>0</v>
      </c>
      <c r="Q49" s="139">
        <v>0</v>
      </c>
      <c r="R49" s="139">
        <v>0</v>
      </c>
      <c r="S49" s="139">
        <v>0</v>
      </c>
      <c r="T49" s="139">
        <v>0</v>
      </c>
      <c r="U49" s="139">
        <v>0</v>
      </c>
      <c r="V49" s="139">
        <v>0</v>
      </c>
      <c r="W49" s="139">
        <v>0</v>
      </c>
      <c r="X49" s="139">
        <v>0</v>
      </c>
      <c r="Y49" s="132">
        <f t="shared" si="4"/>
        <v>0</v>
      </c>
    </row>
    <row r="50" spans="3:27" s="140" customFormat="1" ht="20.25">
      <c r="C50" s="199"/>
      <c r="D50" s="264"/>
      <c r="E50" s="135" t="s">
        <v>2</v>
      </c>
      <c r="F50" s="136"/>
      <c r="G50" s="136"/>
      <c r="H50" s="136"/>
      <c r="I50" s="136"/>
      <c r="J50" s="136">
        <v>0</v>
      </c>
      <c r="K50" s="139">
        <v>0</v>
      </c>
      <c r="L50" s="139">
        <v>0</v>
      </c>
      <c r="M50" s="139">
        <v>1086.9000000000001</v>
      </c>
      <c r="N50" s="139">
        <v>0</v>
      </c>
      <c r="O50" s="139">
        <v>0</v>
      </c>
      <c r="P50" s="139">
        <v>0</v>
      </c>
      <c r="Q50" s="139">
        <v>0</v>
      </c>
      <c r="R50" s="139">
        <v>0</v>
      </c>
      <c r="S50" s="139">
        <v>0</v>
      </c>
      <c r="T50" s="139">
        <v>0</v>
      </c>
      <c r="U50" s="139">
        <v>0</v>
      </c>
      <c r="V50" s="139">
        <v>0</v>
      </c>
      <c r="W50" s="139">
        <v>0</v>
      </c>
      <c r="X50" s="139">
        <v>0</v>
      </c>
      <c r="Y50" s="132">
        <f t="shared" si="4"/>
        <v>1086.9000000000001</v>
      </c>
      <c r="Z50" s="141"/>
      <c r="AA50" s="133"/>
    </row>
    <row r="51" spans="3:27" s="140" customFormat="1" ht="20.25">
      <c r="C51" s="199"/>
      <c r="D51" s="264"/>
      <c r="E51" s="135" t="s">
        <v>6</v>
      </c>
      <c r="F51" s="136"/>
      <c r="G51" s="137"/>
      <c r="H51" s="137"/>
      <c r="I51" s="138"/>
      <c r="J51" s="128">
        <f>I51-H51</f>
        <v>0</v>
      </c>
      <c r="K51" s="139">
        <v>0</v>
      </c>
      <c r="L51" s="139">
        <v>0</v>
      </c>
      <c r="M51" s="139">
        <v>0</v>
      </c>
      <c r="N51" s="139">
        <v>0</v>
      </c>
      <c r="O51" s="139">
        <v>0</v>
      </c>
      <c r="P51" s="139">
        <v>0</v>
      </c>
      <c r="Q51" s="139">
        <v>0</v>
      </c>
      <c r="R51" s="139">
        <v>0</v>
      </c>
      <c r="S51" s="139">
        <v>0</v>
      </c>
      <c r="T51" s="139">
        <v>0</v>
      </c>
      <c r="U51" s="139">
        <v>0</v>
      </c>
      <c r="V51" s="139">
        <v>0</v>
      </c>
      <c r="W51" s="139">
        <v>0</v>
      </c>
      <c r="X51" s="139">
        <v>0</v>
      </c>
      <c r="Y51" s="132">
        <f t="shared" si="4"/>
        <v>0</v>
      </c>
      <c r="Z51" s="141"/>
      <c r="AA51" s="133"/>
    </row>
    <row r="52" spans="3:27" s="140" customFormat="1" ht="40.5">
      <c r="C52" s="200"/>
      <c r="D52" s="266"/>
      <c r="E52" s="135" t="s">
        <v>3</v>
      </c>
      <c r="F52" s="136"/>
      <c r="G52" s="137"/>
      <c r="H52" s="137"/>
      <c r="I52" s="138"/>
      <c r="J52" s="128"/>
      <c r="K52" s="142">
        <v>0</v>
      </c>
      <c r="L52" s="142">
        <v>0</v>
      </c>
      <c r="M52" s="139">
        <v>0</v>
      </c>
      <c r="N52" s="139"/>
      <c r="O52" s="142">
        <v>0</v>
      </c>
      <c r="P52" s="142">
        <v>0</v>
      </c>
      <c r="Q52" s="142">
        <v>0</v>
      </c>
      <c r="R52" s="142">
        <v>0</v>
      </c>
      <c r="S52" s="142">
        <v>0</v>
      </c>
      <c r="T52" s="142">
        <v>0</v>
      </c>
      <c r="U52" s="142">
        <v>0</v>
      </c>
      <c r="V52" s="142">
        <v>0</v>
      </c>
      <c r="W52" s="142">
        <v>0</v>
      </c>
      <c r="X52" s="142">
        <v>0</v>
      </c>
      <c r="Y52" s="132">
        <f t="shared" si="4"/>
        <v>0</v>
      </c>
    </row>
    <row r="53" spans="3:27" s="117" customFormat="1" ht="20.25" customHeight="1">
      <c r="C53" s="192" t="s">
        <v>93</v>
      </c>
      <c r="D53" s="259" t="s">
        <v>100</v>
      </c>
      <c r="E53" s="110" t="s">
        <v>4</v>
      </c>
      <c r="F53" s="111"/>
      <c r="G53" s="112"/>
      <c r="H53" s="112"/>
      <c r="I53" s="113"/>
      <c r="J53" s="111">
        <f>I53-H53</f>
        <v>0</v>
      </c>
      <c r="K53" s="114">
        <f>K54+K55+K56+K57</f>
        <v>0</v>
      </c>
      <c r="L53" s="114">
        <f t="shared" ref="L53:S53" si="19">L54+L55+L56+L57</f>
        <v>0</v>
      </c>
      <c r="M53" s="114">
        <f t="shared" si="19"/>
        <v>0</v>
      </c>
      <c r="N53" s="114">
        <f t="shared" si="19"/>
        <v>0</v>
      </c>
      <c r="O53" s="114">
        <f>O54+O55+O56+O57</f>
        <v>726.5</v>
      </c>
      <c r="P53" s="114">
        <f t="shared" si="19"/>
        <v>0</v>
      </c>
      <c r="Q53" s="114">
        <f t="shared" si="19"/>
        <v>2352.1999999999998</v>
      </c>
      <c r="R53" s="114">
        <f t="shared" si="19"/>
        <v>0</v>
      </c>
      <c r="S53" s="114">
        <f t="shared" si="19"/>
        <v>0</v>
      </c>
      <c r="T53" s="114">
        <f>T54+T55+T56+T57</f>
        <v>0</v>
      </c>
      <c r="U53" s="114">
        <f>U54+U55+U56+U57</f>
        <v>0</v>
      </c>
      <c r="V53" s="114">
        <f>V54+V55+V56+V57</f>
        <v>0</v>
      </c>
      <c r="W53" s="114">
        <f>W54+W55+W56+W57</f>
        <v>0</v>
      </c>
      <c r="X53" s="114">
        <f>X54+X55+X56+X57</f>
        <v>0</v>
      </c>
      <c r="Y53" s="115">
        <f t="shared" si="4"/>
        <v>3078.7</v>
      </c>
      <c r="Z53" s="116"/>
      <c r="AA53" s="116"/>
    </row>
    <row r="54" spans="3:27" s="123" customFormat="1" ht="25.5" customHeight="1">
      <c r="C54" s="193"/>
      <c r="D54" s="260"/>
      <c r="E54" s="118" t="s">
        <v>1</v>
      </c>
      <c r="F54" s="119"/>
      <c r="G54" s="120"/>
      <c r="H54" s="120"/>
      <c r="I54" s="121"/>
      <c r="J54" s="111">
        <f>I54-H54</f>
        <v>0</v>
      </c>
      <c r="K54" s="122">
        <v>0</v>
      </c>
      <c r="L54" s="122">
        <v>0</v>
      </c>
      <c r="M54" s="122">
        <v>0</v>
      </c>
      <c r="N54" s="122">
        <v>0</v>
      </c>
      <c r="O54" s="122">
        <v>0</v>
      </c>
      <c r="P54" s="122">
        <v>0</v>
      </c>
      <c r="Q54" s="122">
        <v>0</v>
      </c>
      <c r="R54" s="122">
        <v>0</v>
      </c>
      <c r="S54" s="122">
        <v>0</v>
      </c>
      <c r="T54" s="122">
        <v>0</v>
      </c>
      <c r="U54" s="122">
        <v>0</v>
      </c>
      <c r="V54" s="122">
        <v>0</v>
      </c>
      <c r="W54" s="122">
        <v>0</v>
      </c>
      <c r="X54" s="122">
        <v>0</v>
      </c>
      <c r="Y54" s="115">
        <f t="shared" si="4"/>
        <v>0</v>
      </c>
    </row>
    <row r="55" spans="3:27" s="123" customFormat="1" ht="20.25">
      <c r="C55" s="193"/>
      <c r="D55" s="260"/>
      <c r="E55" s="118" t="s">
        <v>2</v>
      </c>
      <c r="F55" s="119"/>
      <c r="G55" s="119"/>
      <c r="H55" s="119"/>
      <c r="I55" s="119"/>
      <c r="J55" s="119">
        <v>0</v>
      </c>
      <c r="K55" s="122">
        <f>K60+K65</f>
        <v>0</v>
      </c>
      <c r="L55" s="122">
        <f>L60+L65</f>
        <v>0</v>
      </c>
      <c r="M55" s="122">
        <v>0</v>
      </c>
      <c r="N55" s="122"/>
      <c r="O55" s="122">
        <f t="shared" ref="O55:X56" si="20">O60+O65</f>
        <v>719.2</v>
      </c>
      <c r="P55" s="122">
        <f t="shared" si="20"/>
        <v>0</v>
      </c>
      <c r="Q55" s="122">
        <f>Q70</f>
        <v>2328.1</v>
      </c>
      <c r="R55" s="122">
        <f t="shared" si="20"/>
        <v>0</v>
      </c>
      <c r="S55" s="122">
        <f t="shared" si="20"/>
        <v>0</v>
      </c>
      <c r="T55" s="122">
        <f t="shared" si="20"/>
        <v>0</v>
      </c>
      <c r="U55" s="122">
        <f t="shared" si="20"/>
        <v>0</v>
      </c>
      <c r="V55" s="122">
        <f t="shared" si="20"/>
        <v>0</v>
      </c>
      <c r="W55" s="122">
        <f t="shared" si="20"/>
        <v>0</v>
      </c>
      <c r="X55" s="122">
        <f t="shared" si="20"/>
        <v>0</v>
      </c>
      <c r="Y55" s="115">
        <f t="shared" si="4"/>
        <v>3047.3</v>
      </c>
      <c r="Z55" s="124"/>
      <c r="AA55" s="116"/>
    </row>
    <row r="56" spans="3:27" s="123" customFormat="1" ht="20.25">
      <c r="C56" s="193"/>
      <c r="D56" s="260"/>
      <c r="E56" s="118" t="s">
        <v>6</v>
      </c>
      <c r="F56" s="119"/>
      <c r="G56" s="120"/>
      <c r="H56" s="120"/>
      <c r="I56" s="121"/>
      <c r="J56" s="111">
        <f>I56-H56</f>
        <v>0</v>
      </c>
      <c r="K56" s="122">
        <f>K61+K66</f>
        <v>0</v>
      </c>
      <c r="L56" s="122">
        <f>L61+L66</f>
        <v>0</v>
      </c>
      <c r="M56" s="122">
        <v>0</v>
      </c>
      <c r="N56" s="122"/>
      <c r="O56" s="122">
        <f>O61+O66</f>
        <v>7.3000000000000007</v>
      </c>
      <c r="P56" s="122">
        <f t="shared" si="20"/>
        <v>0</v>
      </c>
      <c r="Q56" s="122">
        <f>Q71</f>
        <v>24.1</v>
      </c>
      <c r="R56" s="122">
        <f t="shared" si="20"/>
        <v>0</v>
      </c>
      <c r="S56" s="122">
        <f t="shared" si="20"/>
        <v>0</v>
      </c>
      <c r="T56" s="122">
        <f t="shared" si="20"/>
        <v>0</v>
      </c>
      <c r="U56" s="122">
        <f t="shared" si="20"/>
        <v>0</v>
      </c>
      <c r="V56" s="122">
        <f t="shared" si="20"/>
        <v>0</v>
      </c>
      <c r="W56" s="122">
        <f t="shared" si="20"/>
        <v>0</v>
      </c>
      <c r="X56" s="122">
        <f t="shared" si="20"/>
        <v>0</v>
      </c>
      <c r="Y56" s="115">
        <f t="shared" si="4"/>
        <v>31.400000000000002</v>
      </c>
      <c r="Z56" s="124"/>
      <c r="AA56" s="116"/>
    </row>
    <row r="57" spans="3:27" s="123" customFormat="1" ht="79.5" customHeight="1">
      <c r="C57" s="194"/>
      <c r="D57" s="261"/>
      <c r="E57" s="118" t="s">
        <v>3</v>
      </c>
      <c r="F57" s="119"/>
      <c r="G57" s="120"/>
      <c r="H57" s="120"/>
      <c r="I57" s="121"/>
      <c r="J57" s="111"/>
      <c r="K57" s="125">
        <v>0</v>
      </c>
      <c r="L57" s="125">
        <v>0</v>
      </c>
      <c r="M57" s="162">
        <v>0</v>
      </c>
      <c r="N57" s="122"/>
      <c r="O57" s="125">
        <v>0</v>
      </c>
      <c r="P57" s="125">
        <v>0</v>
      </c>
      <c r="Q57" s="125">
        <v>0</v>
      </c>
      <c r="R57" s="125">
        <v>0</v>
      </c>
      <c r="S57" s="125">
        <v>0</v>
      </c>
      <c r="T57" s="125">
        <v>0</v>
      </c>
      <c r="U57" s="125">
        <v>0</v>
      </c>
      <c r="V57" s="125">
        <v>0</v>
      </c>
      <c r="W57" s="125">
        <v>0</v>
      </c>
      <c r="X57" s="125">
        <v>0</v>
      </c>
      <c r="Y57" s="115">
        <f t="shared" si="4"/>
        <v>0</v>
      </c>
    </row>
    <row r="58" spans="3:27" s="117" customFormat="1" ht="31.15" customHeight="1">
      <c r="C58" s="193" t="s">
        <v>94</v>
      </c>
      <c r="D58" s="259" t="s">
        <v>101</v>
      </c>
      <c r="E58" s="110" t="s">
        <v>4</v>
      </c>
      <c r="F58" s="111"/>
      <c r="G58" s="112"/>
      <c r="H58" s="112"/>
      <c r="I58" s="113"/>
      <c r="J58" s="111">
        <f>I58-H58</f>
        <v>0</v>
      </c>
      <c r="K58" s="114">
        <f>K59+K60+K61+K62</f>
        <v>0</v>
      </c>
      <c r="L58" s="114">
        <f t="shared" ref="L58:S58" si="21">L59+L60+L61+L62</f>
        <v>0</v>
      </c>
      <c r="M58" s="114">
        <f t="shared" si="21"/>
        <v>0</v>
      </c>
      <c r="N58" s="114">
        <f t="shared" si="21"/>
        <v>0</v>
      </c>
      <c r="O58" s="114">
        <f t="shared" si="21"/>
        <v>440</v>
      </c>
      <c r="P58" s="114">
        <f t="shared" si="21"/>
        <v>0</v>
      </c>
      <c r="Q58" s="114">
        <f t="shared" si="21"/>
        <v>0</v>
      </c>
      <c r="R58" s="114">
        <f t="shared" si="21"/>
        <v>0</v>
      </c>
      <c r="S58" s="114">
        <f t="shared" si="21"/>
        <v>0</v>
      </c>
      <c r="T58" s="114">
        <f>T59+T60+T61+T62</f>
        <v>0</v>
      </c>
      <c r="U58" s="114">
        <f>U59+U60+U61+U62</f>
        <v>0</v>
      </c>
      <c r="V58" s="114">
        <f>V59+V60+V61+V62</f>
        <v>0</v>
      </c>
      <c r="W58" s="114">
        <f>W59+W60+W61+W62</f>
        <v>0</v>
      </c>
      <c r="X58" s="114">
        <f>X59+X60+X61+X62</f>
        <v>0</v>
      </c>
      <c r="Y58" s="115">
        <f t="shared" si="4"/>
        <v>440</v>
      </c>
      <c r="Z58" s="126"/>
    </row>
    <row r="59" spans="3:27" s="123" customFormat="1" ht="25.5" customHeight="1">
      <c r="C59" s="193"/>
      <c r="D59" s="260"/>
      <c r="E59" s="118" t="s">
        <v>1</v>
      </c>
      <c r="F59" s="119"/>
      <c r="G59" s="120"/>
      <c r="H59" s="120"/>
      <c r="I59" s="121"/>
      <c r="J59" s="111">
        <f>I59-H59</f>
        <v>0</v>
      </c>
      <c r="K59" s="122">
        <v>0</v>
      </c>
      <c r="L59" s="122">
        <v>0</v>
      </c>
      <c r="M59" s="122">
        <v>0</v>
      </c>
      <c r="N59" s="122">
        <v>0</v>
      </c>
      <c r="O59" s="122">
        <v>0</v>
      </c>
      <c r="P59" s="122">
        <v>0</v>
      </c>
      <c r="Q59" s="122">
        <v>0</v>
      </c>
      <c r="R59" s="122">
        <v>0</v>
      </c>
      <c r="S59" s="122">
        <v>0</v>
      </c>
      <c r="T59" s="122">
        <v>0</v>
      </c>
      <c r="U59" s="122">
        <v>0</v>
      </c>
      <c r="V59" s="122">
        <v>0</v>
      </c>
      <c r="W59" s="122">
        <v>0</v>
      </c>
      <c r="X59" s="122">
        <v>0</v>
      </c>
      <c r="Y59" s="115">
        <f t="shared" si="4"/>
        <v>0</v>
      </c>
      <c r="Z59" s="126"/>
    </row>
    <row r="60" spans="3:27" s="123" customFormat="1" ht="24" customHeight="1">
      <c r="C60" s="193"/>
      <c r="D60" s="260"/>
      <c r="E60" s="118" t="s">
        <v>2</v>
      </c>
      <c r="F60" s="119"/>
      <c r="G60" s="119"/>
      <c r="H60" s="119"/>
      <c r="I60" s="119"/>
      <c r="J60" s="119">
        <v>0</v>
      </c>
      <c r="K60" s="122">
        <v>0</v>
      </c>
      <c r="L60" s="122">
        <v>0</v>
      </c>
      <c r="M60" s="122">
        <v>0</v>
      </c>
      <c r="N60" s="122"/>
      <c r="O60" s="122">
        <v>435.6</v>
      </c>
      <c r="P60" s="122">
        <v>0</v>
      </c>
      <c r="Q60" s="122">
        <v>0</v>
      </c>
      <c r="R60" s="122">
        <v>0</v>
      </c>
      <c r="S60" s="122">
        <v>0</v>
      </c>
      <c r="T60" s="122">
        <v>0</v>
      </c>
      <c r="U60" s="122">
        <v>0</v>
      </c>
      <c r="V60" s="122">
        <v>0</v>
      </c>
      <c r="W60" s="122">
        <v>0</v>
      </c>
      <c r="X60" s="122">
        <v>0</v>
      </c>
      <c r="Y60" s="115">
        <f t="shared" si="4"/>
        <v>435.6</v>
      </c>
    </row>
    <row r="61" spans="3:27" s="123" customFormat="1" ht="23.25" customHeight="1">
      <c r="C61" s="193"/>
      <c r="D61" s="260"/>
      <c r="E61" s="118" t="s">
        <v>6</v>
      </c>
      <c r="F61" s="119"/>
      <c r="G61" s="120"/>
      <c r="H61" s="120"/>
      <c r="I61" s="121"/>
      <c r="J61" s="111">
        <f>I61-H61</f>
        <v>0</v>
      </c>
      <c r="K61" s="125">
        <v>0</v>
      </c>
      <c r="L61" s="125">
        <v>0</v>
      </c>
      <c r="M61" s="122">
        <v>0</v>
      </c>
      <c r="N61" s="122"/>
      <c r="O61" s="125">
        <v>4.4000000000000004</v>
      </c>
      <c r="P61" s="125">
        <v>0</v>
      </c>
      <c r="Q61" s="125">
        <v>0</v>
      </c>
      <c r="R61" s="125">
        <v>0</v>
      </c>
      <c r="S61" s="125">
        <v>0</v>
      </c>
      <c r="T61" s="125">
        <v>0</v>
      </c>
      <c r="U61" s="125">
        <v>0</v>
      </c>
      <c r="V61" s="125">
        <v>0</v>
      </c>
      <c r="W61" s="125">
        <v>0</v>
      </c>
      <c r="X61" s="125">
        <v>0</v>
      </c>
      <c r="Y61" s="115">
        <f t="shared" si="4"/>
        <v>4.4000000000000004</v>
      </c>
    </row>
    <row r="62" spans="3:27" s="123" customFormat="1" ht="121.5" customHeight="1">
      <c r="C62" s="194"/>
      <c r="D62" s="261"/>
      <c r="E62" s="118" t="s">
        <v>3</v>
      </c>
      <c r="F62" s="119"/>
      <c r="G62" s="120"/>
      <c r="H62" s="120"/>
      <c r="I62" s="121"/>
      <c r="J62" s="111"/>
      <c r="K62" s="125">
        <v>0</v>
      </c>
      <c r="L62" s="125">
        <v>0</v>
      </c>
      <c r="M62" s="125">
        <v>0</v>
      </c>
      <c r="N62" s="122"/>
      <c r="O62" s="125">
        <v>0</v>
      </c>
      <c r="P62" s="125">
        <v>0</v>
      </c>
      <c r="Q62" s="125">
        <v>0</v>
      </c>
      <c r="R62" s="125">
        <v>0</v>
      </c>
      <c r="S62" s="125">
        <v>0</v>
      </c>
      <c r="T62" s="125">
        <v>0</v>
      </c>
      <c r="U62" s="125">
        <v>0</v>
      </c>
      <c r="V62" s="125">
        <v>0</v>
      </c>
      <c r="W62" s="125">
        <v>0</v>
      </c>
      <c r="X62" s="125">
        <v>0</v>
      </c>
      <c r="Y62" s="115">
        <f t="shared" si="4"/>
        <v>0</v>
      </c>
    </row>
    <row r="63" spans="3:27" s="117" customFormat="1" ht="20.25" customHeight="1">
      <c r="C63" s="193" t="s">
        <v>95</v>
      </c>
      <c r="D63" s="259" t="s">
        <v>102</v>
      </c>
      <c r="E63" s="110" t="s">
        <v>4</v>
      </c>
      <c r="F63" s="111"/>
      <c r="G63" s="112"/>
      <c r="H63" s="112"/>
      <c r="I63" s="113"/>
      <c r="J63" s="111">
        <f>I63-H63</f>
        <v>0</v>
      </c>
      <c r="K63" s="114">
        <f>K64+K65+K66+K67</f>
        <v>0</v>
      </c>
      <c r="L63" s="114">
        <f t="shared" ref="L63:S63" si="22">L64+L65+L66+L67</f>
        <v>0</v>
      </c>
      <c r="M63" s="114">
        <f t="shared" si="22"/>
        <v>0</v>
      </c>
      <c r="N63" s="114">
        <f t="shared" si="22"/>
        <v>0</v>
      </c>
      <c r="O63" s="114">
        <f t="shared" si="22"/>
        <v>286.5</v>
      </c>
      <c r="P63" s="114">
        <f t="shared" si="22"/>
        <v>0</v>
      </c>
      <c r="Q63" s="114">
        <f t="shared" si="22"/>
        <v>0</v>
      </c>
      <c r="R63" s="114">
        <f t="shared" si="22"/>
        <v>0</v>
      </c>
      <c r="S63" s="114">
        <f t="shared" si="22"/>
        <v>0</v>
      </c>
      <c r="T63" s="114">
        <f>T64+T65+T66+T67</f>
        <v>0</v>
      </c>
      <c r="U63" s="114">
        <f>U64+U65+U66+U67</f>
        <v>0</v>
      </c>
      <c r="V63" s="114">
        <f>V64+V65+V66+V67</f>
        <v>0</v>
      </c>
      <c r="W63" s="114">
        <f>W64+W65+W66+W67</f>
        <v>0</v>
      </c>
      <c r="X63" s="114">
        <f>X64+X65+X66+X67</f>
        <v>0</v>
      </c>
      <c r="Y63" s="115">
        <f t="shared" si="4"/>
        <v>286.5</v>
      </c>
    </row>
    <row r="64" spans="3:27" s="123" customFormat="1" ht="20.25">
      <c r="C64" s="193"/>
      <c r="D64" s="260"/>
      <c r="E64" s="118" t="s">
        <v>1</v>
      </c>
      <c r="F64" s="119"/>
      <c r="G64" s="120"/>
      <c r="H64" s="120"/>
      <c r="I64" s="121"/>
      <c r="J64" s="111">
        <f>I64-H64</f>
        <v>0</v>
      </c>
      <c r="K64" s="122">
        <v>0</v>
      </c>
      <c r="L64" s="122">
        <v>0</v>
      </c>
      <c r="M64" s="122">
        <v>0</v>
      </c>
      <c r="N64" s="122">
        <v>0</v>
      </c>
      <c r="O64" s="122">
        <v>0</v>
      </c>
      <c r="P64" s="122">
        <v>0</v>
      </c>
      <c r="Q64" s="122">
        <v>0</v>
      </c>
      <c r="R64" s="122">
        <v>0</v>
      </c>
      <c r="S64" s="122">
        <v>0</v>
      </c>
      <c r="T64" s="122">
        <v>0</v>
      </c>
      <c r="U64" s="122">
        <v>0</v>
      </c>
      <c r="V64" s="122">
        <v>0</v>
      </c>
      <c r="W64" s="122">
        <v>0</v>
      </c>
      <c r="X64" s="122">
        <v>0</v>
      </c>
      <c r="Y64" s="115">
        <f t="shared" si="4"/>
        <v>0</v>
      </c>
    </row>
    <row r="65" spans="3:26" s="123" customFormat="1" ht="20.25">
      <c r="C65" s="193"/>
      <c r="D65" s="260"/>
      <c r="E65" s="118" t="s">
        <v>2</v>
      </c>
      <c r="F65" s="119"/>
      <c r="G65" s="119"/>
      <c r="H65" s="119"/>
      <c r="I65" s="119"/>
      <c r="J65" s="119">
        <v>0</v>
      </c>
      <c r="K65" s="122">
        <v>0</v>
      </c>
      <c r="L65" s="122">
        <v>0</v>
      </c>
      <c r="M65" s="122">
        <v>0</v>
      </c>
      <c r="N65" s="122"/>
      <c r="O65" s="122">
        <v>283.60000000000002</v>
      </c>
      <c r="P65" s="122">
        <v>0</v>
      </c>
      <c r="Q65" s="122">
        <v>0</v>
      </c>
      <c r="R65" s="122">
        <v>0</v>
      </c>
      <c r="S65" s="122">
        <v>0</v>
      </c>
      <c r="T65" s="122">
        <v>0</v>
      </c>
      <c r="U65" s="122">
        <v>0</v>
      </c>
      <c r="V65" s="122">
        <v>0</v>
      </c>
      <c r="W65" s="122">
        <v>0</v>
      </c>
      <c r="X65" s="122">
        <v>0</v>
      </c>
      <c r="Y65" s="115">
        <f t="shared" si="4"/>
        <v>283.60000000000002</v>
      </c>
    </row>
    <row r="66" spans="3:26" s="123" customFormat="1" ht="20.25">
      <c r="C66" s="193"/>
      <c r="D66" s="260"/>
      <c r="E66" s="118" t="s">
        <v>6</v>
      </c>
      <c r="F66" s="119"/>
      <c r="G66" s="120"/>
      <c r="H66" s="120"/>
      <c r="I66" s="121"/>
      <c r="J66" s="111">
        <f>I66-H66</f>
        <v>0</v>
      </c>
      <c r="K66" s="125">
        <v>0</v>
      </c>
      <c r="L66" s="125">
        <v>0</v>
      </c>
      <c r="M66" s="122">
        <v>0</v>
      </c>
      <c r="N66" s="122"/>
      <c r="O66" s="125">
        <v>2.9</v>
      </c>
      <c r="P66" s="125">
        <v>0</v>
      </c>
      <c r="Q66" s="125">
        <v>0</v>
      </c>
      <c r="R66" s="125">
        <v>0</v>
      </c>
      <c r="S66" s="125">
        <v>0</v>
      </c>
      <c r="T66" s="125">
        <v>0</v>
      </c>
      <c r="U66" s="125">
        <v>0</v>
      </c>
      <c r="V66" s="125">
        <v>0</v>
      </c>
      <c r="W66" s="125">
        <v>0</v>
      </c>
      <c r="X66" s="125">
        <v>0</v>
      </c>
      <c r="Y66" s="115">
        <f t="shared" si="4"/>
        <v>2.9</v>
      </c>
    </row>
    <row r="67" spans="3:26" s="123" customFormat="1" ht="147.75" customHeight="1">
      <c r="C67" s="194"/>
      <c r="D67" s="261"/>
      <c r="E67" s="118" t="s">
        <v>3</v>
      </c>
      <c r="F67" s="119"/>
      <c r="G67" s="120"/>
      <c r="H67" s="120"/>
      <c r="I67" s="121"/>
      <c r="J67" s="111"/>
      <c r="K67" s="125">
        <v>0</v>
      </c>
      <c r="L67" s="125">
        <v>0</v>
      </c>
      <c r="M67" s="122">
        <v>0</v>
      </c>
      <c r="N67" s="122"/>
      <c r="O67" s="125">
        <v>0</v>
      </c>
      <c r="P67" s="125">
        <v>0</v>
      </c>
      <c r="Q67" s="125">
        <v>0</v>
      </c>
      <c r="R67" s="125">
        <v>0</v>
      </c>
      <c r="S67" s="125">
        <v>0</v>
      </c>
      <c r="T67" s="125">
        <v>0</v>
      </c>
      <c r="U67" s="125">
        <v>0</v>
      </c>
      <c r="V67" s="125">
        <v>0</v>
      </c>
      <c r="W67" s="125">
        <v>0</v>
      </c>
      <c r="X67" s="125">
        <v>0</v>
      </c>
      <c r="Y67" s="115">
        <f t="shared" si="4"/>
        <v>0</v>
      </c>
    </row>
    <row r="68" spans="3:26" s="117" customFormat="1" ht="20.25" customHeight="1">
      <c r="C68" s="235" t="s">
        <v>123</v>
      </c>
      <c r="D68" s="259" t="s">
        <v>124</v>
      </c>
      <c r="E68" s="110" t="s">
        <v>4</v>
      </c>
      <c r="F68" s="111"/>
      <c r="G68" s="112"/>
      <c r="H68" s="112"/>
      <c r="I68" s="113"/>
      <c r="J68" s="111">
        <f>I68-H68</f>
        <v>0</v>
      </c>
      <c r="K68" s="114">
        <f>K69+K70+K71+K72</f>
        <v>0</v>
      </c>
      <c r="L68" s="114">
        <f t="shared" ref="L68:S68" si="23">L69+L70+L71+L72</f>
        <v>0</v>
      </c>
      <c r="M68" s="114">
        <f t="shared" si="23"/>
        <v>0</v>
      </c>
      <c r="N68" s="114">
        <f t="shared" si="23"/>
        <v>0</v>
      </c>
      <c r="O68" s="114">
        <f t="shared" si="23"/>
        <v>0</v>
      </c>
      <c r="P68" s="114">
        <f t="shared" si="23"/>
        <v>0</v>
      </c>
      <c r="Q68" s="114">
        <f t="shared" si="23"/>
        <v>2352.1999999999998</v>
      </c>
      <c r="R68" s="114">
        <f t="shared" si="23"/>
        <v>0</v>
      </c>
      <c r="S68" s="114">
        <f t="shared" si="23"/>
        <v>0</v>
      </c>
      <c r="T68" s="114">
        <f>T69+T70+T71+T72</f>
        <v>0</v>
      </c>
      <c r="U68" s="114">
        <f>U69+U70+U71+U72</f>
        <v>0</v>
      </c>
      <c r="V68" s="114">
        <f>V69+V70+V71+V72</f>
        <v>0</v>
      </c>
      <c r="W68" s="114">
        <f>W69+W70+W71+W72</f>
        <v>0</v>
      </c>
      <c r="X68" s="114">
        <f>X69+X70+X71+X72</f>
        <v>0</v>
      </c>
      <c r="Y68" s="115">
        <f>K68+L68+M68+O68+Q68+S68+T68+U68+V68+W68+X68</f>
        <v>2352.1999999999998</v>
      </c>
    </row>
    <row r="69" spans="3:26" s="123" customFormat="1" ht="20.25">
      <c r="C69" s="235"/>
      <c r="D69" s="260"/>
      <c r="E69" s="118" t="s">
        <v>1</v>
      </c>
      <c r="F69" s="119"/>
      <c r="G69" s="120"/>
      <c r="H69" s="120"/>
      <c r="I69" s="121"/>
      <c r="J69" s="111">
        <f>I69-H69</f>
        <v>0</v>
      </c>
      <c r="K69" s="122">
        <v>0</v>
      </c>
      <c r="L69" s="122">
        <v>0</v>
      </c>
      <c r="M69" s="122">
        <v>0</v>
      </c>
      <c r="N69" s="122">
        <v>0</v>
      </c>
      <c r="O69" s="122">
        <v>0</v>
      </c>
      <c r="P69" s="122">
        <v>0</v>
      </c>
      <c r="Q69" s="122">
        <v>0</v>
      </c>
      <c r="R69" s="122">
        <v>0</v>
      </c>
      <c r="S69" s="122">
        <v>0</v>
      </c>
      <c r="T69" s="122">
        <v>0</v>
      </c>
      <c r="U69" s="122">
        <v>0</v>
      </c>
      <c r="V69" s="122">
        <v>0</v>
      </c>
      <c r="W69" s="122">
        <v>0</v>
      </c>
      <c r="X69" s="122">
        <v>0</v>
      </c>
      <c r="Y69" s="115">
        <f>K69+L69+M69+O69+Q69+S69+T69+U69+V69+W69+X69</f>
        <v>0</v>
      </c>
    </row>
    <row r="70" spans="3:26" s="123" customFormat="1" ht="20.25">
      <c r="C70" s="235"/>
      <c r="D70" s="260"/>
      <c r="E70" s="118" t="s">
        <v>2</v>
      </c>
      <c r="F70" s="119"/>
      <c r="G70" s="119"/>
      <c r="H70" s="119"/>
      <c r="I70" s="119"/>
      <c r="J70" s="119">
        <v>0</v>
      </c>
      <c r="K70" s="122">
        <v>0</v>
      </c>
      <c r="L70" s="122">
        <v>0</v>
      </c>
      <c r="M70" s="122">
        <v>0</v>
      </c>
      <c r="N70" s="122"/>
      <c r="O70" s="122">
        <v>0</v>
      </c>
      <c r="P70" s="122">
        <v>0</v>
      </c>
      <c r="Q70" s="122">
        <v>2328.1</v>
      </c>
      <c r="R70" s="122">
        <v>0</v>
      </c>
      <c r="S70" s="122">
        <v>0</v>
      </c>
      <c r="T70" s="122">
        <v>0</v>
      </c>
      <c r="U70" s="122">
        <v>0</v>
      </c>
      <c r="V70" s="122">
        <v>0</v>
      </c>
      <c r="W70" s="122">
        <v>0</v>
      </c>
      <c r="X70" s="122">
        <v>0</v>
      </c>
      <c r="Y70" s="115">
        <f>K70+L70+M70+O70+Q70+S70+T70+U70+V70+W70+X70</f>
        <v>2328.1</v>
      </c>
    </row>
    <row r="71" spans="3:26" s="123" customFormat="1" ht="20.25">
      <c r="C71" s="235"/>
      <c r="D71" s="260"/>
      <c r="E71" s="118" t="s">
        <v>6</v>
      </c>
      <c r="F71" s="119"/>
      <c r="G71" s="120"/>
      <c r="H71" s="120"/>
      <c r="I71" s="121"/>
      <c r="J71" s="111">
        <f>I71-H71</f>
        <v>0</v>
      </c>
      <c r="K71" s="125">
        <v>0</v>
      </c>
      <c r="L71" s="125">
        <v>0</v>
      </c>
      <c r="M71" s="122">
        <v>0</v>
      </c>
      <c r="N71" s="122"/>
      <c r="O71" s="125">
        <v>0</v>
      </c>
      <c r="P71" s="125">
        <v>0</v>
      </c>
      <c r="Q71" s="125">
        <v>24.1</v>
      </c>
      <c r="R71" s="125">
        <v>0</v>
      </c>
      <c r="S71" s="125">
        <v>0</v>
      </c>
      <c r="T71" s="125">
        <v>0</v>
      </c>
      <c r="U71" s="125">
        <v>0</v>
      </c>
      <c r="V71" s="125">
        <v>0</v>
      </c>
      <c r="W71" s="125">
        <v>0</v>
      </c>
      <c r="X71" s="125">
        <v>0</v>
      </c>
      <c r="Y71" s="115">
        <f>K71+L71+M71+O71+Q71+S71+T71+U71+V71+W71+X71</f>
        <v>24.1</v>
      </c>
    </row>
    <row r="72" spans="3:26" s="123" customFormat="1" ht="108" customHeight="1">
      <c r="C72" s="236"/>
      <c r="D72" s="261"/>
      <c r="E72" s="118" t="s">
        <v>3</v>
      </c>
      <c r="F72" s="119"/>
      <c r="G72" s="120"/>
      <c r="H72" s="120"/>
      <c r="I72" s="121"/>
      <c r="J72" s="111"/>
      <c r="K72" s="125">
        <v>0</v>
      </c>
      <c r="L72" s="125">
        <v>0</v>
      </c>
      <c r="M72" s="122">
        <v>0</v>
      </c>
      <c r="N72" s="122"/>
      <c r="O72" s="125">
        <v>0</v>
      </c>
      <c r="P72" s="125">
        <v>0</v>
      </c>
      <c r="Q72" s="125">
        <v>0</v>
      </c>
      <c r="R72" s="125">
        <v>0</v>
      </c>
      <c r="S72" s="125">
        <v>0</v>
      </c>
      <c r="T72" s="125">
        <v>0</v>
      </c>
      <c r="U72" s="125">
        <v>0</v>
      </c>
      <c r="V72" s="125">
        <v>0</v>
      </c>
      <c r="W72" s="125">
        <v>0</v>
      </c>
      <c r="X72" s="125">
        <v>0</v>
      </c>
      <c r="Y72" s="115">
        <f>K72+L72+M72+O72+Q72+S72+T72+U72+V72+W72+X72</f>
        <v>0</v>
      </c>
    </row>
    <row r="73" spans="3:26" s="117" customFormat="1" ht="31.15" customHeight="1">
      <c r="C73" s="174" t="s">
        <v>115</v>
      </c>
      <c r="D73" s="263" t="s">
        <v>116</v>
      </c>
      <c r="E73" s="127" t="s">
        <v>4</v>
      </c>
      <c r="F73" s="128"/>
      <c r="G73" s="129"/>
      <c r="H73" s="129"/>
      <c r="I73" s="130"/>
      <c r="J73" s="128">
        <f>I73-H73</f>
        <v>0</v>
      </c>
      <c r="K73" s="131">
        <f>K74+K75+K76+K77</f>
        <v>0</v>
      </c>
      <c r="L73" s="131">
        <f t="shared" ref="L73:S73" si="24">L74+L75+L76+L77</f>
        <v>0</v>
      </c>
      <c r="M73" s="131">
        <f t="shared" si="24"/>
        <v>0</v>
      </c>
      <c r="N73" s="131">
        <f t="shared" si="24"/>
        <v>0</v>
      </c>
      <c r="O73" s="131">
        <f t="shared" si="24"/>
        <v>0</v>
      </c>
      <c r="P73" s="131">
        <f t="shared" si="24"/>
        <v>0</v>
      </c>
      <c r="Q73" s="131">
        <f t="shared" si="24"/>
        <v>101.1</v>
      </c>
      <c r="R73" s="131">
        <f t="shared" si="24"/>
        <v>0</v>
      </c>
      <c r="S73" s="131">
        <f t="shared" si="24"/>
        <v>0</v>
      </c>
      <c r="T73" s="131">
        <f>T74+T75+T76+T77</f>
        <v>0</v>
      </c>
      <c r="U73" s="131">
        <f>U74+U75+U76+U77</f>
        <v>0</v>
      </c>
      <c r="V73" s="131">
        <f>V74+V75+V76+V77</f>
        <v>0</v>
      </c>
      <c r="W73" s="131">
        <f>W74+W75+W76+W77</f>
        <v>0</v>
      </c>
      <c r="X73" s="131">
        <f>X74+X75+X76+X77</f>
        <v>0</v>
      </c>
      <c r="Y73" s="132">
        <f t="shared" si="4"/>
        <v>101.1</v>
      </c>
      <c r="Z73" s="126"/>
    </row>
    <row r="74" spans="3:26" s="123" customFormat="1" ht="25.5" customHeight="1">
      <c r="C74" s="214"/>
      <c r="D74" s="264"/>
      <c r="E74" s="135" t="s">
        <v>1</v>
      </c>
      <c r="F74" s="136"/>
      <c r="G74" s="137"/>
      <c r="H74" s="137"/>
      <c r="I74" s="138"/>
      <c r="J74" s="128">
        <f>I74-H74</f>
        <v>0</v>
      </c>
      <c r="K74" s="139">
        <v>0</v>
      </c>
      <c r="L74" s="139">
        <v>0</v>
      </c>
      <c r="M74" s="139">
        <v>0</v>
      </c>
      <c r="N74" s="139">
        <v>0</v>
      </c>
      <c r="O74" s="139">
        <v>0</v>
      </c>
      <c r="P74" s="139">
        <v>0</v>
      </c>
      <c r="Q74" s="139">
        <v>0</v>
      </c>
      <c r="R74" s="139">
        <v>0</v>
      </c>
      <c r="S74" s="139">
        <v>0</v>
      </c>
      <c r="T74" s="139">
        <v>0</v>
      </c>
      <c r="U74" s="139">
        <v>0</v>
      </c>
      <c r="V74" s="139">
        <v>0</v>
      </c>
      <c r="W74" s="139">
        <v>0</v>
      </c>
      <c r="X74" s="139">
        <v>0</v>
      </c>
      <c r="Y74" s="132">
        <f t="shared" si="4"/>
        <v>0</v>
      </c>
      <c r="Z74" s="126"/>
    </row>
    <row r="75" spans="3:26" s="123" customFormat="1" ht="24" customHeight="1">
      <c r="C75" s="214"/>
      <c r="D75" s="264"/>
      <c r="E75" s="135" t="s">
        <v>2</v>
      </c>
      <c r="F75" s="136"/>
      <c r="G75" s="136"/>
      <c r="H75" s="136"/>
      <c r="I75" s="136"/>
      <c r="J75" s="136">
        <v>0</v>
      </c>
      <c r="K75" s="139">
        <v>0</v>
      </c>
      <c r="L75" s="139">
        <v>0</v>
      </c>
      <c r="M75" s="139">
        <v>0</v>
      </c>
      <c r="N75" s="139"/>
      <c r="O75" s="139">
        <v>0</v>
      </c>
      <c r="P75" s="139">
        <v>0</v>
      </c>
      <c r="Q75" s="139">
        <v>100</v>
      </c>
      <c r="R75" s="139">
        <v>0</v>
      </c>
      <c r="S75" s="139">
        <v>0</v>
      </c>
      <c r="T75" s="139">
        <v>0</v>
      </c>
      <c r="U75" s="139">
        <v>0</v>
      </c>
      <c r="V75" s="139">
        <v>0</v>
      </c>
      <c r="W75" s="139">
        <v>0</v>
      </c>
      <c r="X75" s="139">
        <v>0</v>
      </c>
      <c r="Y75" s="132">
        <f t="shared" si="4"/>
        <v>100</v>
      </c>
    </row>
    <row r="76" spans="3:26" s="123" customFormat="1" ht="23.25" customHeight="1">
      <c r="C76" s="214"/>
      <c r="D76" s="264"/>
      <c r="E76" s="135" t="s">
        <v>6</v>
      </c>
      <c r="F76" s="136"/>
      <c r="G76" s="137"/>
      <c r="H76" s="137"/>
      <c r="I76" s="138"/>
      <c r="J76" s="128">
        <f>I76-H76</f>
        <v>0</v>
      </c>
      <c r="K76" s="142">
        <v>0</v>
      </c>
      <c r="L76" s="142">
        <v>0</v>
      </c>
      <c r="M76" s="139">
        <v>0</v>
      </c>
      <c r="N76" s="139"/>
      <c r="O76" s="142">
        <v>0</v>
      </c>
      <c r="P76" s="142">
        <v>0</v>
      </c>
      <c r="Q76" s="142">
        <v>1.1000000000000001</v>
      </c>
      <c r="R76" s="142">
        <v>0</v>
      </c>
      <c r="S76" s="142">
        <v>0</v>
      </c>
      <c r="T76" s="142">
        <v>0</v>
      </c>
      <c r="U76" s="142">
        <v>0</v>
      </c>
      <c r="V76" s="142">
        <v>0</v>
      </c>
      <c r="W76" s="142">
        <v>0</v>
      </c>
      <c r="X76" s="142">
        <v>0</v>
      </c>
      <c r="Y76" s="132">
        <f t="shared" si="4"/>
        <v>1.1000000000000001</v>
      </c>
    </row>
    <row r="77" spans="3:26" s="123" customFormat="1" ht="58.5" customHeight="1" thickBot="1">
      <c r="C77" s="226"/>
      <c r="D77" s="265"/>
      <c r="E77" s="227" t="s">
        <v>3</v>
      </c>
      <c r="F77" s="228"/>
      <c r="G77" s="229"/>
      <c r="H77" s="229"/>
      <c r="I77" s="230"/>
      <c r="J77" s="231"/>
      <c r="K77" s="232">
        <v>0</v>
      </c>
      <c r="L77" s="232">
        <v>0</v>
      </c>
      <c r="M77" s="233">
        <v>0</v>
      </c>
      <c r="N77" s="233"/>
      <c r="O77" s="232">
        <v>0</v>
      </c>
      <c r="P77" s="232">
        <v>0</v>
      </c>
      <c r="Q77" s="232">
        <v>0</v>
      </c>
      <c r="R77" s="232">
        <v>0</v>
      </c>
      <c r="S77" s="232">
        <v>0</v>
      </c>
      <c r="T77" s="232">
        <v>0</v>
      </c>
      <c r="U77" s="232">
        <v>0</v>
      </c>
      <c r="V77" s="232">
        <v>0</v>
      </c>
      <c r="W77" s="232">
        <v>0</v>
      </c>
      <c r="X77" s="232">
        <v>0</v>
      </c>
      <c r="Y77" s="234">
        <f t="shared" si="4"/>
        <v>0</v>
      </c>
    </row>
    <row r="78" spans="3:26" s="25" customFormat="1" ht="20.25" customHeight="1">
      <c r="C78" s="240" t="s">
        <v>22</v>
      </c>
      <c r="D78" s="240" t="s">
        <v>44</v>
      </c>
      <c r="E78" s="177" t="s">
        <v>4</v>
      </c>
      <c r="F78" s="224"/>
      <c r="G78" s="225"/>
      <c r="H78" s="225"/>
      <c r="I78" s="180"/>
      <c r="J78" s="224">
        <f>I78-H78</f>
        <v>0</v>
      </c>
      <c r="K78" s="182">
        <f>K79+K80+K81+K83+K82</f>
        <v>132481.20000000001</v>
      </c>
      <c r="L78" s="182">
        <f t="shared" ref="L78:S78" si="25">L79+L80+L81+L83+L82</f>
        <v>152884.9</v>
      </c>
      <c r="M78" s="182">
        <f t="shared" si="25"/>
        <v>182286.59999999998</v>
      </c>
      <c r="N78" s="182">
        <f t="shared" si="25"/>
        <v>0</v>
      </c>
      <c r="O78" s="182">
        <f t="shared" si="25"/>
        <v>200687.5</v>
      </c>
      <c r="P78" s="182">
        <f t="shared" si="25"/>
        <v>0</v>
      </c>
      <c r="Q78" s="182">
        <f>Q79+Q80+Q81+Q83+Q82</f>
        <v>230914.90000000002</v>
      </c>
      <c r="R78" s="182">
        <f t="shared" si="25"/>
        <v>0</v>
      </c>
      <c r="S78" s="182">
        <f t="shared" si="25"/>
        <v>223714.19999999998</v>
      </c>
      <c r="T78" s="182">
        <f>T79+T80+T81+T83+T82</f>
        <v>207245.99999999997</v>
      </c>
      <c r="U78" s="182">
        <f>U79+U80+U81+U83+U82</f>
        <v>129756.69999999998</v>
      </c>
      <c r="V78" s="182">
        <f>V79+V80+V81+V83+V82</f>
        <v>129756.69999999998</v>
      </c>
      <c r="W78" s="182">
        <f>W79+W80+W81+W83+W82</f>
        <v>129756.69999999998</v>
      </c>
      <c r="X78" s="182">
        <f>X79+X80+X81+X83+X82</f>
        <v>129756.69999999998</v>
      </c>
      <c r="Y78" s="183">
        <f t="shared" si="4"/>
        <v>1849242.0999999999</v>
      </c>
    </row>
    <row r="79" spans="3:26" ht="25.5" customHeight="1">
      <c r="C79" s="240"/>
      <c r="D79" s="240"/>
      <c r="E79" s="26" t="s">
        <v>1</v>
      </c>
      <c r="F79" s="74"/>
      <c r="G79" s="70"/>
      <c r="H79" s="70"/>
      <c r="I79" s="71"/>
      <c r="J79" s="92">
        <f>I79-H79</f>
        <v>0</v>
      </c>
      <c r="K79" s="72">
        <v>7930.21</v>
      </c>
      <c r="L79" s="72">
        <v>21381.1</v>
      </c>
      <c r="M79" s="72">
        <v>22051.66</v>
      </c>
      <c r="N79" s="72"/>
      <c r="O79" s="72">
        <v>23677.9</v>
      </c>
      <c r="P79" s="72"/>
      <c r="Q79" s="72">
        <v>31294.6</v>
      </c>
      <c r="R79" s="72"/>
      <c r="S79" s="72">
        <v>66695.600000000006</v>
      </c>
      <c r="T79" s="72">
        <v>51173.2</v>
      </c>
      <c r="U79" s="72">
        <v>21788.400000000001</v>
      </c>
      <c r="V79" s="72">
        <v>21788.400000000001</v>
      </c>
      <c r="W79" s="72">
        <v>21788.400000000001</v>
      </c>
      <c r="X79" s="72">
        <v>21788.400000000001</v>
      </c>
      <c r="Y79" s="100">
        <f t="shared" si="4"/>
        <v>311357.87000000005</v>
      </c>
    </row>
    <row r="80" spans="3:26" ht="30" customHeight="1">
      <c r="C80" s="240"/>
      <c r="D80" s="240"/>
      <c r="E80" s="26" t="s">
        <v>2</v>
      </c>
      <c r="F80" s="74"/>
      <c r="G80" s="74"/>
      <c r="H80" s="74"/>
      <c r="I80" s="74"/>
      <c r="J80" s="74">
        <v>0</v>
      </c>
      <c r="K80" s="72">
        <v>100957.79</v>
      </c>
      <c r="L80" s="72">
        <v>103313.9</v>
      </c>
      <c r="M80" s="72">
        <v>129901.04</v>
      </c>
      <c r="N80" s="72"/>
      <c r="O80" s="72">
        <v>140335.29999999999</v>
      </c>
      <c r="P80" s="72"/>
      <c r="Q80" s="72">
        <v>157254.6</v>
      </c>
      <c r="R80" s="72"/>
      <c r="S80" s="72">
        <v>127981.2</v>
      </c>
      <c r="T80" s="72">
        <v>127681.9</v>
      </c>
      <c r="U80" s="72">
        <v>89430.399999999994</v>
      </c>
      <c r="V80" s="72">
        <v>89430.399999999994</v>
      </c>
      <c r="W80" s="72">
        <v>89430.399999999994</v>
      </c>
      <c r="X80" s="72">
        <v>89430.399999999994</v>
      </c>
      <c r="Y80" s="100">
        <f t="shared" si="4"/>
        <v>1245147.3299999998</v>
      </c>
      <c r="Z80" s="143">
        <f>M86+M91+M96+M116</f>
        <v>14532.039999999999</v>
      </c>
    </row>
    <row r="81" spans="3:30" ht="20.25">
      <c r="C81" s="240"/>
      <c r="D81" s="240"/>
      <c r="E81" s="26" t="s">
        <v>6</v>
      </c>
      <c r="F81" s="74"/>
      <c r="G81" s="70"/>
      <c r="H81" s="70"/>
      <c r="I81" s="71"/>
      <c r="J81" s="92">
        <f>I81-H81</f>
        <v>0</v>
      </c>
      <c r="K81" s="77">
        <v>23593.200000000001</v>
      </c>
      <c r="L81" s="72">
        <v>28189.9</v>
      </c>
      <c r="M81" s="72">
        <v>30333.9</v>
      </c>
      <c r="N81" s="72"/>
      <c r="O81" s="72">
        <v>36674.300000000003</v>
      </c>
      <c r="P81" s="72"/>
      <c r="Q81" s="72">
        <v>42365.7</v>
      </c>
      <c r="R81" s="72"/>
      <c r="S81" s="72">
        <v>29037.4</v>
      </c>
      <c r="T81" s="72">
        <v>28390.9</v>
      </c>
      <c r="U81" s="72">
        <v>18537.900000000001</v>
      </c>
      <c r="V81" s="72">
        <v>18537.900000000001</v>
      </c>
      <c r="W81" s="72">
        <v>18537.900000000001</v>
      </c>
      <c r="X81" s="72">
        <v>18537.900000000001</v>
      </c>
      <c r="Y81" s="100">
        <f t="shared" si="4"/>
        <v>292736.90000000002</v>
      </c>
    </row>
    <row r="82" spans="3:30" ht="40.5">
      <c r="C82" s="240"/>
      <c r="D82" s="240"/>
      <c r="E82" s="26" t="s">
        <v>3</v>
      </c>
      <c r="F82" s="74"/>
      <c r="G82" s="70"/>
      <c r="H82" s="70"/>
      <c r="I82" s="71"/>
      <c r="J82" s="92"/>
      <c r="K82" s="77">
        <v>0</v>
      </c>
      <c r="L82" s="77">
        <v>0</v>
      </c>
      <c r="M82" s="72">
        <v>0</v>
      </c>
      <c r="N82" s="72"/>
      <c r="O82" s="72">
        <v>0</v>
      </c>
      <c r="P82" s="72"/>
      <c r="Q82" s="72">
        <v>0</v>
      </c>
      <c r="R82" s="72"/>
      <c r="S82" s="72">
        <v>0</v>
      </c>
      <c r="T82" s="72">
        <v>0</v>
      </c>
      <c r="U82" s="72">
        <v>0</v>
      </c>
      <c r="V82" s="72">
        <v>0</v>
      </c>
      <c r="W82" s="72">
        <v>0</v>
      </c>
      <c r="X82" s="72">
        <v>0</v>
      </c>
      <c r="Y82" s="100">
        <f t="shared" si="4"/>
        <v>0</v>
      </c>
    </row>
    <row r="83" spans="3:30" ht="20.25" hidden="1">
      <c r="C83" s="241"/>
      <c r="D83" s="241"/>
      <c r="E83" s="40"/>
      <c r="F83" s="69"/>
      <c r="G83" s="78"/>
      <c r="H83" s="78"/>
      <c r="I83" s="71"/>
      <c r="J83" s="67">
        <f>I83-H83</f>
        <v>0</v>
      </c>
      <c r="K83" s="72"/>
      <c r="L83" s="72"/>
      <c r="M83" s="72"/>
      <c r="N83" s="72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100">
        <f t="shared" si="4"/>
        <v>0</v>
      </c>
    </row>
    <row r="84" spans="3:30" s="25" customFormat="1" ht="20.25" customHeight="1">
      <c r="C84" s="148" t="s">
        <v>45</v>
      </c>
      <c r="D84" s="239" t="s">
        <v>111</v>
      </c>
      <c r="E84" s="24" t="s">
        <v>4</v>
      </c>
      <c r="F84" s="64"/>
      <c r="G84" s="65"/>
      <c r="H84" s="65"/>
      <c r="I84" s="66"/>
      <c r="J84" s="67">
        <f>I84-H84</f>
        <v>0</v>
      </c>
      <c r="K84" s="147">
        <f>K85+K86+K87+K88</f>
        <v>2764.4</v>
      </c>
      <c r="L84" s="147">
        <f t="shared" ref="L84:S84" si="26">L85+L86+L87+L88</f>
        <v>8388.9</v>
      </c>
      <c r="M84" s="147">
        <f t="shared" si="26"/>
        <v>8440.7000000000007</v>
      </c>
      <c r="N84" s="147">
        <f t="shared" si="26"/>
        <v>0</v>
      </c>
      <c r="O84" s="147">
        <f t="shared" si="26"/>
        <v>8578.1</v>
      </c>
      <c r="P84" s="147">
        <f t="shared" si="26"/>
        <v>0</v>
      </c>
      <c r="Q84" s="147">
        <f t="shared" si="26"/>
        <v>15611</v>
      </c>
      <c r="R84" s="147">
        <f t="shared" si="26"/>
        <v>0</v>
      </c>
      <c r="S84" s="147">
        <f t="shared" si="26"/>
        <v>8515.1</v>
      </c>
      <c r="T84" s="147">
        <f>T85+T86+T87+T88</f>
        <v>8515.1</v>
      </c>
      <c r="U84" s="147">
        <f>U85+U86+U87+U88</f>
        <v>8593.2000000000007</v>
      </c>
      <c r="V84" s="147">
        <f>V85+V86+V87+V88</f>
        <v>8593.2000000000007</v>
      </c>
      <c r="W84" s="147">
        <f>W85+W86+W87+W88</f>
        <v>8593.2000000000007</v>
      </c>
      <c r="X84" s="147">
        <f>X85+X86+X87+X88</f>
        <v>8593.2000000000007</v>
      </c>
      <c r="Y84" s="100">
        <f>K84+L84+M84+O84+Q84+S84+T84+U84+V84+W84+X84</f>
        <v>95186.099999999991</v>
      </c>
    </row>
    <row r="85" spans="3:30" ht="25.5" customHeight="1">
      <c r="C85" s="202"/>
      <c r="D85" s="240"/>
      <c r="E85" s="26" t="s">
        <v>1</v>
      </c>
      <c r="F85" s="69"/>
      <c r="G85" s="70"/>
      <c r="H85" s="70"/>
      <c r="I85" s="71"/>
      <c r="J85" s="67">
        <f>I85-H85</f>
        <v>0</v>
      </c>
      <c r="K85" s="73">
        <v>2764.4</v>
      </c>
      <c r="L85" s="73">
        <v>8388.9</v>
      </c>
      <c r="M85" s="72">
        <v>8440.7000000000007</v>
      </c>
      <c r="N85" s="72"/>
      <c r="O85" s="73">
        <v>8578.1</v>
      </c>
      <c r="P85" s="73"/>
      <c r="Q85" s="73">
        <v>15611</v>
      </c>
      <c r="R85" s="73"/>
      <c r="S85" s="73">
        <v>8515.1</v>
      </c>
      <c r="T85" s="73">
        <v>8515.1</v>
      </c>
      <c r="U85" s="73">
        <v>8593.2000000000007</v>
      </c>
      <c r="V85" s="73">
        <v>8593.2000000000007</v>
      </c>
      <c r="W85" s="73">
        <v>8593.2000000000007</v>
      </c>
      <c r="X85" s="73">
        <v>8593.2000000000007</v>
      </c>
      <c r="Y85" s="100">
        <f t="shared" si="4"/>
        <v>95186.099999999991</v>
      </c>
    </row>
    <row r="86" spans="3:30" ht="20.25">
      <c r="C86" s="202"/>
      <c r="D86" s="240"/>
      <c r="E86" s="26" t="s">
        <v>2</v>
      </c>
      <c r="F86" s="69"/>
      <c r="G86" s="69"/>
      <c r="H86" s="69"/>
      <c r="I86" s="69"/>
      <c r="J86" s="69">
        <v>0</v>
      </c>
      <c r="K86" s="72">
        <v>0</v>
      </c>
      <c r="L86" s="72">
        <v>0</v>
      </c>
      <c r="M86" s="72">
        <v>0</v>
      </c>
      <c r="N86" s="72"/>
      <c r="O86" s="72">
        <v>0</v>
      </c>
      <c r="P86" s="73"/>
      <c r="Q86" s="73">
        <v>0</v>
      </c>
      <c r="R86" s="73"/>
      <c r="S86" s="73">
        <f>Q86</f>
        <v>0</v>
      </c>
      <c r="T86" s="73">
        <f t="shared" ref="T86:X87" si="27">R86</f>
        <v>0</v>
      </c>
      <c r="U86" s="73">
        <f t="shared" si="27"/>
        <v>0</v>
      </c>
      <c r="V86" s="73">
        <f t="shared" si="27"/>
        <v>0</v>
      </c>
      <c r="W86" s="73">
        <f t="shared" si="27"/>
        <v>0</v>
      </c>
      <c r="X86" s="73">
        <f t="shared" si="27"/>
        <v>0</v>
      </c>
      <c r="Y86" s="100">
        <f t="shared" si="4"/>
        <v>0</v>
      </c>
    </row>
    <row r="87" spans="3:30" ht="20.25">
      <c r="C87" s="202"/>
      <c r="D87" s="240"/>
      <c r="E87" s="26" t="s">
        <v>6</v>
      </c>
      <c r="F87" s="69"/>
      <c r="G87" s="70"/>
      <c r="H87" s="70"/>
      <c r="I87" s="71"/>
      <c r="J87" s="67">
        <f>I87-H87</f>
        <v>0</v>
      </c>
      <c r="K87" s="77">
        <v>0</v>
      </c>
      <c r="L87" s="77">
        <v>0</v>
      </c>
      <c r="M87" s="72">
        <v>0</v>
      </c>
      <c r="N87" s="72"/>
      <c r="O87" s="72">
        <v>0</v>
      </c>
      <c r="P87" s="73"/>
      <c r="Q87" s="73">
        <v>0</v>
      </c>
      <c r="R87" s="73"/>
      <c r="S87" s="73">
        <f>Q87</f>
        <v>0</v>
      </c>
      <c r="T87" s="73">
        <f t="shared" si="27"/>
        <v>0</v>
      </c>
      <c r="U87" s="73">
        <f t="shared" si="27"/>
        <v>0</v>
      </c>
      <c r="V87" s="73">
        <f t="shared" si="27"/>
        <v>0</v>
      </c>
      <c r="W87" s="73">
        <f t="shared" si="27"/>
        <v>0</v>
      </c>
      <c r="X87" s="73">
        <f t="shared" si="27"/>
        <v>0</v>
      </c>
      <c r="Y87" s="100">
        <f t="shared" si="4"/>
        <v>0</v>
      </c>
    </row>
    <row r="88" spans="3:30" ht="86.25" customHeight="1">
      <c r="C88" s="203"/>
      <c r="D88" s="241"/>
      <c r="E88" s="28" t="s">
        <v>3</v>
      </c>
      <c r="F88" s="69"/>
      <c r="G88" s="70"/>
      <c r="H88" s="70"/>
      <c r="I88" s="71"/>
      <c r="J88" s="67"/>
      <c r="K88" s="77">
        <v>0</v>
      </c>
      <c r="L88" s="77">
        <v>0</v>
      </c>
      <c r="M88" s="72">
        <v>0</v>
      </c>
      <c r="N88" s="72"/>
      <c r="O88" s="73">
        <v>0</v>
      </c>
      <c r="P88" s="73"/>
      <c r="Q88" s="73">
        <v>0</v>
      </c>
      <c r="R88" s="73"/>
      <c r="S88" s="73">
        <v>0</v>
      </c>
      <c r="T88" s="73">
        <v>0</v>
      </c>
      <c r="U88" s="73">
        <v>0</v>
      </c>
      <c r="V88" s="73">
        <v>0</v>
      </c>
      <c r="W88" s="73">
        <v>0</v>
      </c>
      <c r="X88" s="73">
        <v>0</v>
      </c>
      <c r="Y88" s="100">
        <f t="shared" si="4"/>
        <v>0</v>
      </c>
    </row>
    <row r="89" spans="3:30" s="25" customFormat="1" ht="20.25" customHeight="1">
      <c r="C89" s="202" t="s">
        <v>46</v>
      </c>
      <c r="D89" s="239" t="s">
        <v>47</v>
      </c>
      <c r="E89" s="24" t="s">
        <v>4</v>
      </c>
      <c r="F89" s="64"/>
      <c r="G89" s="65"/>
      <c r="H89" s="65"/>
      <c r="I89" s="66"/>
      <c r="J89" s="67">
        <f>I89-H89</f>
        <v>0</v>
      </c>
      <c r="K89" s="147">
        <f>K90+K91+K92+K93</f>
        <v>5492.7000000000007</v>
      </c>
      <c r="L89" s="147">
        <f t="shared" ref="L89:S89" si="28">L90+L91+L92+L93</f>
        <v>13814.2</v>
      </c>
      <c r="M89" s="68">
        <f t="shared" si="28"/>
        <v>14252.24</v>
      </c>
      <c r="N89" s="68">
        <f t="shared" si="28"/>
        <v>0</v>
      </c>
      <c r="O89" s="68">
        <f t="shared" si="28"/>
        <v>15044.6</v>
      </c>
      <c r="P89" s="68">
        <f t="shared" si="28"/>
        <v>0</v>
      </c>
      <c r="Q89" s="68">
        <f t="shared" si="28"/>
        <v>15549.5</v>
      </c>
      <c r="R89" s="68">
        <f t="shared" si="28"/>
        <v>0</v>
      </c>
      <c r="S89" s="68">
        <f t="shared" si="28"/>
        <v>15604.1</v>
      </c>
      <c r="T89" s="147">
        <f>T90+T91+T92+T93</f>
        <v>15418.2</v>
      </c>
      <c r="U89" s="147">
        <f>U90+U91+U92+U93</f>
        <v>14179.199999999999</v>
      </c>
      <c r="V89" s="147">
        <f>V90+V91+V92+V93</f>
        <v>14179.199999999999</v>
      </c>
      <c r="W89" s="147">
        <f>W90+W91+W92+W93</f>
        <v>14179.199999999999</v>
      </c>
      <c r="X89" s="147">
        <f>X90+X91+X92+X93</f>
        <v>14179.199999999999</v>
      </c>
      <c r="Y89" s="100">
        <f t="shared" si="4"/>
        <v>151892.34</v>
      </c>
    </row>
    <row r="90" spans="3:30" ht="25.5" customHeight="1">
      <c r="C90" s="202"/>
      <c r="D90" s="240"/>
      <c r="E90" s="26" t="s">
        <v>1</v>
      </c>
      <c r="F90" s="69"/>
      <c r="G90" s="70"/>
      <c r="H90" s="70"/>
      <c r="I90" s="71"/>
      <c r="J90" s="67">
        <f>I90-H90</f>
        <v>0</v>
      </c>
      <c r="K90" s="73">
        <v>5165.8100000000004</v>
      </c>
      <c r="L90" s="73">
        <v>12992.2</v>
      </c>
      <c r="M90" s="72">
        <v>13263.06</v>
      </c>
      <c r="N90" s="72"/>
      <c r="O90" s="72">
        <v>13998.7</v>
      </c>
      <c r="P90" s="72"/>
      <c r="Q90" s="72">
        <v>14470.4</v>
      </c>
      <c r="R90" s="72"/>
      <c r="S90" s="72">
        <v>14366.6</v>
      </c>
      <c r="T90" s="73">
        <v>14195.5</v>
      </c>
      <c r="U90" s="73">
        <v>13195.15</v>
      </c>
      <c r="V90" s="73">
        <v>13195.15</v>
      </c>
      <c r="W90" s="73">
        <v>13195.15</v>
      </c>
      <c r="X90" s="73">
        <v>13195.15</v>
      </c>
      <c r="Y90" s="100">
        <f t="shared" si="4"/>
        <v>141232.87</v>
      </c>
    </row>
    <row r="91" spans="3:30" ht="20.25">
      <c r="C91" s="202"/>
      <c r="D91" s="240"/>
      <c r="E91" s="26" t="s">
        <v>2</v>
      </c>
      <c r="F91" s="69"/>
      <c r="G91" s="69"/>
      <c r="H91" s="69"/>
      <c r="I91" s="69"/>
      <c r="J91" s="69">
        <v>0</v>
      </c>
      <c r="K91" s="72">
        <v>271.89</v>
      </c>
      <c r="L91" s="72">
        <v>683.8</v>
      </c>
      <c r="M91" s="72">
        <v>846.58</v>
      </c>
      <c r="N91" s="72"/>
      <c r="O91" s="72">
        <v>895.3</v>
      </c>
      <c r="P91" s="72"/>
      <c r="Q91" s="72">
        <v>923.6</v>
      </c>
      <c r="R91" s="72"/>
      <c r="S91" s="72">
        <v>1081.4000000000001</v>
      </c>
      <c r="T91" s="73">
        <v>1068.5</v>
      </c>
      <c r="U91" s="73">
        <v>842.25</v>
      </c>
      <c r="V91" s="73">
        <v>842.25</v>
      </c>
      <c r="W91" s="73">
        <v>842.25</v>
      </c>
      <c r="X91" s="73">
        <v>842.25</v>
      </c>
      <c r="Y91" s="100">
        <f t="shared" si="4"/>
        <v>9140.07</v>
      </c>
    </row>
    <row r="92" spans="3:30" ht="20.25">
      <c r="C92" s="202"/>
      <c r="D92" s="240"/>
      <c r="E92" s="26" t="s">
        <v>6</v>
      </c>
      <c r="F92" s="69"/>
      <c r="G92" s="70"/>
      <c r="H92" s="70"/>
      <c r="I92" s="71"/>
      <c r="J92" s="67">
        <f>I92-H92</f>
        <v>0</v>
      </c>
      <c r="K92" s="77">
        <v>55</v>
      </c>
      <c r="L92" s="77">
        <v>138.19999999999999</v>
      </c>
      <c r="M92" s="72">
        <v>142.6</v>
      </c>
      <c r="N92" s="72"/>
      <c r="O92" s="72">
        <v>150.6</v>
      </c>
      <c r="P92" s="73"/>
      <c r="Q92" s="73">
        <v>155.5</v>
      </c>
      <c r="R92" s="73"/>
      <c r="S92" s="73">
        <v>156.1</v>
      </c>
      <c r="T92" s="73">
        <v>154.19999999999999</v>
      </c>
      <c r="U92" s="73">
        <v>141.80000000000001</v>
      </c>
      <c r="V92" s="73">
        <v>141.80000000000001</v>
      </c>
      <c r="W92" s="73">
        <v>141.80000000000001</v>
      </c>
      <c r="X92" s="73">
        <v>141.80000000000001</v>
      </c>
      <c r="Y92" s="100">
        <f t="shared" si="4"/>
        <v>1519.3999999999999</v>
      </c>
    </row>
    <row r="93" spans="3:30" ht="40.5">
      <c r="C93" s="203"/>
      <c r="D93" s="241"/>
      <c r="E93" s="28" t="s">
        <v>3</v>
      </c>
      <c r="F93" s="69"/>
      <c r="G93" s="70"/>
      <c r="H93" s="70"/>
      <c r="I93" s="71"/>
      <c r="J93" s="67"/>
      <c r="K93" s="77">
        <v>0</v>
      </c>
      <c r="L93" s="77">
        <v>0</v>
      </c>
      <c r="M93" s="72">
        <v>0</v>
      </c>
      <c r="N93" s="72"/>
      <c r="O93" s="73">
        <v>0</v>
      </c>
      <c r="P93" s="73"/>
      <c r="Q93" s="73">
        <v>0</v>
      </c>
      <c r="R93" s="73"/>
      <c r="S93" s="73">
        <v>0</v>
      </c>
      <c r="T93" s="73">
        <v>0</v>
      </c>
      <c r="U93" s="73">
        <v>0</v>
      </c>
      <c r="V93" s="73">
        <v>0</v>
      </c>
      <c r="W93" s="73">
        <v>0</v>
      </c>
      <c r="X93" s="73">
        <v>0</v>
      </c>
      <c r="Y93" s="100">
        <f t="shared" si="4"/>
        <v>0</v>
      </c>
    </row>
    <row r="94" spans="3:30" s="117" customFormat="1" ht="20.25" customHeight="1">
      <c r="C94" s="193" t="s">
        <v>49</v>
      </c>
      <c r="D94" s="259" t="s">
        <v>65</v>
      </c>
      <c r="E94" s="110" t="s">
        <v>4</v>
      </c>
      <c r="F94" s="111"/>
      <c r="G94" s="112"/>
      <c r="H94" s="112"/>
      <c r="I94" s="113"/>
      <c r="J94" s="111">
        <f>I94-H94</f>
        <v>0</v>
      </c>
      <c r="K94" s="114">
        <f>K95+K96+K97+K98</f>
        <v>3388.1000000000004</v>
      </c>
      <c r="L94" s="114">
        <f t="shared" ref="L94:S94" si="29">L95+L96+L97+L98</f>
        <v>0</v>
      </c>
      <c r="M94" s="114">
        <f>M95+M96+M97+M98</f>
        <v>12813.779999999999</v>
      </c>
      <c r="N94" s="114">
        <f t="shared" si="29"/>
        <v>0</v>
      </c>
      <c r="O94" s="114">
        <f t="shared" si="29"/>
        <v>3546</v>
      </c>
      <c r="P94" s="114">
        <f t="shared" si="29"/>
        <v>0</v>
      </c>
      <c r="Q94" s="114">
        <f t="shared" si="29"/>
        <v>4072.8</v>
      </c>
      <c r="R94" s="114">
        <f t="shared" si="29"/>
        <v>0</v>
      </c>
      <c r="S94" s="114">
        <f t="shared" si="29"/>
        <v>0</v>
      </c>
      <c r="T94" s="114">
        <f>T95+T96+T97+T98</f>
        <v>0</v>
      </c>
      <c r="U94" s="114">
        <f>U95+U96+U97+U98</f>
        <v>0</v>
      </c>
      <c r="V94" s="114">
        <f>V95+V96+V97+V98</f>
        <v>0</v>
      </c>
      <c r="W94" s="114">
        <f>W95+W96+W97+W98</f>
        <v>0</v>
      </c>
      <c r="X94" s="114">
        <f>X95+X96+X97+X98</f>
        <v>0</v>
      </c>
      <c r="Y94" s="115">
        <f>K94+L94+M94+O94+Q94+S94+T94+U94+V94+W94+X94</f>
        <v>23820.679999999997</v>
      </c>
      <c r="Z94" s="163">
        <f>K99+K104+K109</f>
        <v>3388.1</v>
      </c>
      <c r="AA94" s="163">
        <f>K94-Z94</f>
        <v>0</v>
      </c>
      <c r="AB94" s="163"/>
      <c r="AC94" s="164"/>
      <c r="AD94" s="164"/>
    </row>
    <row r="95" spans="3:30" s="123" customFormat="1" ht="25.5" customHeight="1">
      <c r="C95" s="193"/>
      <c r="D95" s="260"/>
      <c r="E95" s="118" t="s">
        <v>1</v>
      </c>
      <c r="F95" s="119"/>
      <c r="G95" s="120"/>
      <c r="H95" s="120"/>
      <c r="I95" s="121"/>
      <c r="J95" s="111">
        <f>I95-H95</f>
        <v>0</v>
      </c>
      <c r="K95" s="122">
        <v>0</v>
      </c>
      <c r="L95" s="122">
        <v>0</v>
      </c>
      <c r="M95" s="122">
        <v>0</v>
      </c>
      <c r="N95" s="122">
        <v>0</v>
      </c>
      <c r="O95" s="122">
        <v>0</v>
      </c>
      <c r="P95" s="122">
        <v>0</v>
      </c>
      <c r="Q95" s="122">
        <v>0</v>
      </c>
      <c r="R95" s="122">
        <v>0</v>
      </c>
      <c r="S95" s="122">
        <v>0</v>
      </c>
      <c r="T95" s="122">
        <v>0</v>
      </c>
      <c r="U95" s="122">
        <v>0</v>
      </c>
      <c r="V95" s="122">
        <v>0</v>
      </c>
      <c r="W95" s="122">
        <v>0</v>
      </c>
      <c r="X95" s="122">
        <v>0</v>
      </c>
      <c r="Y95" s="115">
        <f t="shared" si="4"/>
        <v>0</v>
      </c>
      <c r="Z95" s="165"/>
      <c r="AA95" s="165"/>
      <c r="AB95" s="165"/>
      <c r="AC95" s="165"/>
      <c r="AD95" s="165"/>
    </row>
    <row r="96" spans="3:30" s="123" customFormat="1" ht="20.25">
      <c r="C96" s="193"/>
      <c r="D96" s="260"/>
      <c r="E96" s="118" t="s">
        <v>2</v>
      </c>
      <c r="F96" s="119"/>
      <c r="G96" s="119"/>
      <c r="H96" s="119"/>
      <c r="I96" s="119"/>
      <c r="J96" s="119">
        <v>0</v>
      </c>
      <c r="K96" s="122">
        <v>3353.8</v>
      </c>
      <c r="L96" s="122">
        <v>0</v>
      </c>
      <c r="M96" s="122">
        <f t="shared" ref="M96:Q97" si="30">M101+M106+M111</f>
        <v>12685.46</v>
      </c>
      <c r="N96" s="122">
        <f t="shared" si="30"/>
        <v>0</v>
      </c>
      <c r="O96" s="122">
        <f t="shared" si="30"/>
        <v>3510.5</v>
      </c>
      <c r="P96" s="122">
        <f t="shared" si="30"/>
        <v>0</v>
      </c>
      <c r="Q96" s="122">
        <f t="shared" si="30"/>
        <v>4032</v>
      </c>
      <c r="R96" s="122">
        <v>0</v>
      </c>
      <c r="S96" s="122">
        <v>0</v>
      </c>
      <c r="T96" s="122">
        <v>0</v>
      </c>
      <c r="U96" s="122">
        <v>0</v>
      </c>
      <c r="V96" s="122">
        <v>0</v>
      </c>
      <c r="W96" s="122">
        <v>0</v>
      </c>
      <c r="X96" s="122">
        <v>0</v>
      </c>
      <c r="Y96" s="115">
        <f t="shared" si="4"/>
        <v>23581.759999999998</v>
      </c>
      <c r="Z96" s="126">
        <f>K101+K106+K111</f>
        <v>3353.8</v>
      </c>
      <c r="AA96" s="163">
        <f>K96-Z96</f>
        <v>0</v>
      </c>
      <c r="AB96" s="126">
        <f>M101+M106+M111</f>
        <v>12685.46</v>
      </c>
      <c r="AC96" s="165"/>
      <c r="AD96" s="165"/>
    </row>
    <row r="97" spans="3:30" s="123" customFormat="1" ht="20.25">
      <c r="C97" s="193"/>
      <c r="D97" s="260"/>
      <c r="E97" s="118" t="s">
        <v>6</v>
      </c>
      <c r="F97" s="119"/>
      <c r="G97" s="120"/>
      <c r="H97" s="120"/>
      <c r="I97" s="121"/>
      <c r="J97" s="111">
        <f>I97-H97</f>
        <v>0</v>
      </c>
      <c r="K97" s="125">
        <v>34.299999999999997</v>
      </c>
      <c r="L97" s="125">
        <v>0</v>
      </c>
      <c r="M97" s="122">
        <f t="shared" si="30"/>
        <v>128.32000000000002</v>
      </c>
      <c r="N97" s="122">
        <f t="shared" si="30"/>
        <v>0</v>
      </c>
      <c r="O97" s="122">
        <f>O102+O107+O112</f>
        <v>35.5</v>
      </c>
      <c r="P97" s="122">
        <f>P102+P107+P112</f>
        <v>0</v>
      </c>
      <c r="Q97" s="122">
        <f>Q102+Q107+Q112</f>
        <v>40.799999999999997</v>
      </c>
      <c r="R97" s="125">
        <v>0</v>
      </c>
      <c r="S97" s="125">
        <v>0</v>
      </c>
      <c r="T97" s="125">
        <v>0</v>
      </c>
      <c r="U97" s="125">
        <v>0</v>
      </c>
      <c r="V97" s="125">
        <v>0</v>
      </c>
      <c r="W97" s="125">
        <v>0</v>
      </c>
      <c r="X97" s="125">
        <v>0</v>
      </c>
      <c r="Y97" s="115">
        <f t="shared" si="4"/>
        <v>238.92000000000002</v>
      </c>
      <c r="Z97" s="126">
        <f>K102+K107+K112</f>
        <v>34.299999999999997</v>
      </c>
      <c r="AA97" s="163">
        <f>K97-Z97</f>
        <v>0</v>
      </c>
      <c r="AB97" s="126">
        <f>M102+M107+M112</f>
        <v>128.32000000000002</v>
      </c>
      <c r="AC97" s="165"/>
      <c r="AD97" s="165"/>
    </row>
    <row r="98" spans="3:30" s="123" customFormat="1" ht="40.5">
      <c r="C98" s="194"/>
      <c r="D98" s="261"/>
      <c r="E98" s="118" t="s">
        <v>3</v>
      </c>
      <c r="F98" s="119"/>
      <c r="G98" s="120"/>
      <c r="H98" s="120"/>
      <c r="I98" s="121"/>
      <c r="J98" s="111"/>
      <c r="K98" s="125">
        <v>0</v>
      </c>
      <c r="L98" s="125">
        <v>0</v>
      </c>
      <c r="M98" s="122">
        <v>0</v>
      </c>
      <c r="N98" s="122"/>
      <c r="O98" s="125">
        <v>0</v>
      </c>
      <c r="P98" s="125">
        <v>0</v>
      </c>
      <c r="Q98" s="125">
        <v>0</v>
      </c>
      <c r="R98" s="125">
        <v>0</v>
      </c>
      <c r="S98" s="125">
        <v>0</v>
      </c>
      <c r="T98" s="125">
        <v>0</v>
      </c>
      <c r="U98" s="125">
        <v>0</v>
      </c>
      <c r="V98" s="125">
        <v>0</v>
      </c>
      <c r="W98" s="125">
        <v>0</v>
      </c>
      <c r="X98" s="125">
        <v>0</v>
      </c>
      <c r="Y98" s="115">
        <f t="shared" si="4"/>
        <v>0</v>
      </c>
      <c r="Z98" s="165"/>
      <c r="AA98" s="165"/>
      <c r="AB98" s="165"/>
      <c r="AC98" s="165"/>
      <c r="AD98" s="165"/>
    </row>
    <row r="99" spans="3:30" s="117" customFormat="1" ht="31.15" customHeight="1">
      <c r="C99" s="193" t="s">
        <v>52</v>
      </c>
      <c r="D99" s="259" t="s">
        <v>57</v>
      </c>
      <c r="E99" s="110" t="s">
        <v>4</v>
      </c>
      <c r="F99" s="111"/>
      <c r="G99" s="112"/>
      <c r="H99" s="112"/>
      <c r="I99" s="113"/>
      <c r="J99" s="111">
        <f>I99-H99</f>
        <v>0</v>
      </c>
      <c r="K99" s="114">
        <f>K100+K101+K102+K103</f>
        <v>558.5</v>
      </c>
      <c r="L99" s="114">
        <f t="shared" ref="L99:S99" si="31">L100+L101+L102+L103</f>
        <v>0</v>
      </c>
      <c r="M99" s="114">
        <f t="shared" si="31"/>
        <v>10901.42</v>
      </c>
      <c r="N99" s="114">
        <f t="shared" si="31"/>
        <v>0</v>
      </c>
      <c r="O99" s="114">
        <f t="shared" si="31"/>
        <v>0</v>
      </c>
      <c r="P99" s="114">
        <f t="shared" si="31"/>
        <v>0</v>
      </c>
      <c r="Q99" s="114">
        <f t="shared" si="31"/>
        <v>0</v>
      </c>
      <c r="R99" s="114">
        <f t="shared" si="31"/>
        <v>0</v>
      </c>
      <c r="S99" s="114">
        <f t="shared" si="31"/>
        <v>0</v>
      </c>
      <c r="T99" s="114">
        <f>T100+T101+T102+T103</f>
        <v>0</v>
      </c>
      <c r="U99" s="114">
        <f>U100+U101+U102+U103</f>
        <v>0</v>
      </c>
      <c r="V99" s="114">
        <f>V100+V101+V102+V103</f>
        <v>0</v>
      </c>
      <c r="W99" s="114">
        <f>W100+W101+W102+W103</f>
        <v>0</v>
      </c>
      <c r="X99" s="114">
        <f>X100+X101+X102+X103</f>
        <v>0</v>
      </c>
      <c r="Y99" s="115">
        <f t="shared" si="4"/>
        <v>11459.92</v>
      </c>
    </row>
    <row r="100" spans="3:30" s="123" customFormat="1" ht="31.15" customHeight="1">
      <c r="C100" s="193"/>
      <c r="D100" s="260"/>
      <c r="E100" s="118" t="s">
        <v>1</v>
      </c>
      <c r="F100" s="119"/>
      <c r="G100" s="120"/>
      <c r="H100" s="120"/>
      <c r="I100" s="121"/>
      <c r="J100" s="111">
        <f>I100-H100</f>
        <v>0</v>
      </c>
      <c r="K100" s="122">
        <v>0</v>
      </c>
      <c r="L100" s="122">
        <v>0</v>
      </c>
      <c r="M100" s="122">
        <v>0</v>
      </c>
      <c r="N100" s="122">
        <v>0</v>
      </c>
      <c r="O100" s="122">
        <v>0</v>
      </c>
      <c r="P100" s="122">
        <v>0</v>
      </c>
      <c r="Q100" s="122">
        <v>0</v>
      </c>
      <c r="R100" s="122">
        <v>0</v>
      </c>
      <c r="S100" s="122">
        <v>0</v>
      </c>
      <c r="T100" s="122">
        <v>0</v>
      </c>
      <c r="U100" s="122">
        <v>0</v>
      </c>
      <c r="V100" s="122">
        <v>0</v>
      </c>
      <c r="W100" s="122">
        <v>0</v>
      </c>
      <c r="X100" s="122">
        <v>0</v>
      </c>
      <c r="Y100" s="115">
        <f t="shared" ref="Y100:Y218" si="32">K100+L100+M100+O100+Q100+S100+T100+U100+V100+W100+X100</f>
        <v>0</v>
      </c>
    </row>
    <row r="101" spans="3:30" s="123" customFormat="1" ht="31.15" customHeight="1">
      <c r="C101" s="193"/>
      <c r="D101" s="260"/>
      <c r="E101" s="118" t="s">
        <v>2</v>
      </c>
      <c r="F101" s="119"/>
      <c r="G101" s="119"/>
      <c r="H101" s="119"/>
      <c r="I101" s="119"/>
      <c r="J101" s="119">
        <v>0</v>
      </c>
      <c r="K101" s="122">
        <v>552.9</v>
      </c>
      <c r="L101" s="122">
        <v>0</v>
      </c>
      <c r="M101" s="122">
        <v>10792.3</v>
      </c>
      <c r="N101" s="122"/>
      <c r="O101" s="122">
        <v>0</v>
      </c>
      <c r="P101" s="122">
        <v>0</v>
      </c>
      <c r="Q101" s="122">
        <v>0</v>
      </c>
      <c r="R101" s="122">
        <v>0</v>
      </c>
      <c r="S101" s="122">
        <v>0</v>
      </c>
      <c r="T101" s="122">
        <v>0</v>
      </c>
      <c r="U101" s="122">
        <v>0</v>
      </c>
      <c r="V101" s="122">
        <v>0</v>
      </c>
      <c r="W101" s="122">
        <v>0</v>
      </c>
      <c r="X101" s="122">
        <v>0</v>
      </c>
      <c r="Y101" s="115">
        <f t="shared" si="32"/>
        <v>11345.199999999999</v>
      </c>
    </row>
    <row r="102" spans="3:30" s="123" customFormat="1" ht="31.15" customHeight="1">
      <c r="C102" s="193"/>
      <c r="D102" s="260"/>
      <c r="E102" s="118" t="s">
        <v>6</v>
      </c>
      <c r="F102" s="119"/>
      <c r="G102" s="120"/>
      <c r="H102" s="120"/>
      <c r="I102" s="121"/>
      <c r="J102" s="111">
        <f>I102-H102</f>
        <v>0</v>
      </c>
      <c r="K102" s="125">
        <v>5.6</v>
      </c>
      <c r="L102" s="125">
        <v>0</v>
      </c>
      <c r="M102" s="122">
        <v>109.12</v>
      </c>
      <c r="N102" s="122"/>
      <c r="O102" s="125">
        <v>0</v>
      </c>
      <c r="P102" s="125">
        <v>0</v>
      </c>
      <c r="Q102" s="125">
        <v>0</v>
      </c>
      <c r="R102" s="125">
        <v>0</v>
      </c>
      <c r="S102" s="125">
        <v>0</v>
      </c>
      <c r="T102" s="125">
        <v>0</v>
      </c>
      <c r="U102" s="125">
        <v>0</v>
      </c>
      <c r="V102" s="125">
        <v>0</v>
      </c>
      <c r="W102" s="125">
        <v>0</v>
      </c>
      <c r="X102" s="125">
        <v>0</v>
      </c>
      <c r="Y102" s="115">
        <f t="shared" si="32"/>
        <v>114.72</v>
      </c>
    </row>
    <row r="103" spans="3:30" s="123" customFormat="1" ht="40.9" customHeight="1">
      <c r="C103" s="194"/>
      <c r="D103" s="261"/>
      <c r="E103" s="118" t="s">
        <v>3</v>
      </c>
      <c r="F103" s="119"/>
      <c r="G103" s="120"/>
      <c r="H103" s="120"/>
      <c r="I103" s="121"/>
      <c r="J103" s="111"/>
      <c r="K103" s="125">
        <v>0</v>
      </c>
      <c r="L103" s="125">
        <v>0</v>
      </c>
      <c r="M103" s="122">
        <v>0</v>
      </c>
      <c r="N103" s="122"/>
      <c r="O103" s="125">
        <v>0</v>
      </c>
      <c r="P103" s="125">
        <v>0</v>
      </c>
      <c r="Q103" s="125">
        <v>0</v>
      </c>
      <c r="R103" s="125">
        <v>0</v>
      </c>
      <c r="S103" s="125">
        <v>0</v>
      </c>
      <c r="T103" s="125">
        <v>0</v>
      </c>
      <c r="U103" s="125">
        <v>0</v>
      </c>
      <c r="V103" s="125">
        <v>0</v>
      </c>
      <c r="W103" s="125">
        <v>0</v>
      </c>
      <c r="X103" s="125">
        <v>0</v>
      </c>
      <c r="Y103" s="115">
        <f t="shared" si="32"/>
        <v>0</v>
      </c>
    </row>
    <row r="104" spans="3:30" s="117" customFormat="1" ht="20.25" customHeight="1">
      <c r="C104" s="193" t="s">
        <v>53</v>
      </c>
      <c r="D104" s="259" t="s">
        <v>55</v>
      </c>
      <c r="E104" s="110" t="s">
        <v>4</v>
      </c>
      <c r="F104" s="111"/>
      <c r="G104" s="112"/>
      <c r="H104" s="112"/>
      <c r="I104" s="113"/>
      <c r="J104" s="111">
        <f>I104-H104</f>
        <v>0</v>
      </c>
      <c r="K104" s="114">
        <f>K105+K106+K107+K108</f>
        <v>1195.3999999999999</v>
      </c>
      <c r="L104" s="114">
        <f t="shared" ref="L104:S104" si="33">L105+L106+L107+L108</f>
        <v>0</v>
      </c>
      <c r="M104" s="114">
        <f t="shared" si="33"/>
        <v>1387.0600000000002</v>
      </c>
      <c r="N104" s="114">
        <f t="shared" si="33"/>
        <v>0</v>
      </c>
      <c r="O104" s="114">
        <f t="shared" si="33"/>
        <v>1200</v>
      </c>
      <c r="P104" s="114">
        <f t="shared" si="33"/>
        <v>0</v>
      </c>
      <c r="Q104" s="114">
        <f t="shared" si="33"/>
        <v>4072.8</v>
      </c>
      <c r="R104" s="114">
        <f t="shared" si="33"/>
        <v>0</v>
      </c>
      <c r="S104" s="114">
        <f t="shared" si="33"/>
        <v>0</v>
      </c>
      <c r="T104" s="114">
        <f>T105+T106+T107+T108</f>
        <v>0</v>
      </c>
      <c r="U104" s="114">
        <f>U105+U106+U107+U108</f>
        <v>0</v>
      </c>
      <c r="V104" s="114">
        <f>V105+V106+V107+V108</f>
        <v>0</v>
      </c>
      <c r="W104" s="114">
        <f>W105+W106+W107+W108</f>
        <v>0</v>
      </c>
      <c r="X104" s="114">
        <f>X105+X106+X107+X108</f>
        <v>0</v>
      </c>
      <c r="Y104" s="115">
        <f t="shared" si="32"/>
        <v>7855.26</v>
      </c>
    </row>
    <row r="105" spans="3:30" s="123" customFormat="1" ht="25.5" customHeight="1">
      <c r="C105" s="193"/>
      <c r="D105" s="260"/>
      <c r="E105" s="118" t="s">
        <v>1</v>
      </c>
      <c r="F105" s="119"/>
      <c r="G105" s="120"/>
      <c r="H105" s="120"/>
      <c r="I105" s="121"/>
      <c r="J105" s="111">
        <f>I105-H105</f>
        <v>0</v>
      </c>
      <c r="K105" s="122">
        <v>0</v>
      </c>
      <c r="L105" s="122">
        <v>0</v>
      </c>
      <c r="M105" s="122">
        <v>0</v>
      </c>
      <c r="N105" s="122">
        <v>0</v>
      </c>
      <c r="O105" s="122">
        <v>0</v>
      </c>
      <c r="P105" s="122">
        <v>0</v>
      </c>
      <c r="Q105" s="122">
        <v>0</v>
      </c>
      <c r="R105" s="122">
        <v>0</v>
      </c>
      <c r="S105" s="122">
        <v>0</v>
      </c>
      <c r="T105" s="122">
        <v>0</v>
      </c>
      <c r="U105" s="122">
        <v>0</v>
      </c>
      <c r="V105" s="122">
        <v>0</v>
      </c>
      <c r="W105" s="122">
        <v>0</v>
      </c>
      <c r="X105" s="122">
        <v>0</v>
      </c>
      <c r="Y105" s="115">
        <f t="shared" si="32"/>
        <v>0</v>
      </c>
    </row>
    <row r="106" spans="3:30" s="123" customFormat="1" ht="20.25">
      <c r="C106" s="193"/>
      <c r="D106" s="260"/>
      <c r="E106" s="118" t="s">
        <v>2</v>
      </c>
      <c r="F106" s="119"/>
      <c r="G106" s="119"/>
      <c r="H106" s="119"/>
      <c r="I106" s="119"/>
      <c r="J106" s="119">
        <v>0</v>
      </c>
      <c r="K106" s="122">
        <v>1183.0999999999999</v>
      </c>
      <c r="L106" s="122">
        <v>0</v>
      </c>
      <c r="M106" s="122">
        <v>1373.16</v>
      </c>
      <c r="N106" s="122"/>
      <c r="O106" s="122">
        <v>1188</v>
      </c>
      <c r="P106" s="122">
        <v>0</v>
      </c>
      <c r="Q106" s="122">
        <v>4032</v>
      </c>
      <c r="R106" s="122">
        <v>0</v>
      </c>
      <c r="S106" s="122">
        <v>0</v>
      </c>
      <c r="T106" s="122">
        <v>0</v>
      </c>
      <c r="U106" s="122">
        <v>0</v>
      </c>
      <c r="V106" s="122">
        <v>0</v>
      </c>
      <c r="W106" s="122">
        <v>0</v>
      </c>
      <c r="X106" s="122">
        <v>0</v>
      </c>
      <c r="Y106" s="115">
        <f t="shared" si="32"/>
        <v>7776.26</v>
      </c>
    </row>
    <row r="107" spans="3:30" s="123" customFormat="1" ht="20.25">
      <c r="C107" s="193"/>
      <c r="D107" s="260"/>
      <c r="E107" s="118" t="s">
        <v>6</v>
      </c>
      <c r="F107" s="119"/>
      <c r="G107" s="120"/>
      <c r="H107" s="120"/>
      <c r="I107" s="121"/>
      <c r="J107" s="111">
        <f>I107-H107</f>
        <v>0</v>
      </c>
      <c r="K107" s="125">
        <v>12.3</v>
      </c>
      <c r="L107" s="125">
        <v>0</v>
      </c>
      <c r="M107" s="122">
        <v>13.9</v>
      </c>
      <c r="N107" s="122"/>
      <c r="O107" s="125">
        <v>12</v>
      </c>
      <c r="P107" s="125">
        <v>0</v>
      </c>
      <c r="Q107" s="125">
        <v>40.799999999999997</v>
      </c>
      <c r="R107" s="125">
        <v>0</v>
      </c>
      <c r="S107" s="125">
        <v>0</v>
      </c>
      <c r="T107" s="125">
        <v>0</v>
      </c>
      <c r="U107" s="125">
        <v>0</v>
      </c>
      <c r="V107" s="125">
        <v>0</v>
      </c>
      <c r="W107" s="125">
        <v>0</v>
      </c>
      <c r="X107" s="125">
        <v>0</v>
      </c>
      <c r="Y107" s="115">
        <f t="shared" si="32"/>
        <v>79</v>
      </c>
    </row>
    <row r="108" spans="3:30" s="123" customFormat="1" ht="40.5">
      <c r="C108" s="194"/>
      <c r="D108" s="261"/>
      <c r="E108" s="118" t="s">
        <v>3</v>
      </c>
      <c r="F108" s="119"/>
      <c r="G108" s="120"/>
      <c r="H108" s="120"/>
      <c r="I108" s="121"/>
      <c r="J108" s="111"/>
      <c r="K108" s="125">
        <v>0</v>
      </c>
      <c r="L108" s="125">
        <v>0</v>
      </c>
      <c r="M108" s="122">
        <v>0</v>
      </c>
      <c r="N108" s="122"/>
      <c r="O108" s="125">
        <v>0</v>
      </c>
      <c r="P108" s="125">
        <v>0</v>
      </c>
      <c r="Q108" s="125">
        <v>0</v>
      </c>
      <c r="R108" s="125">
        <v>0</v>
      </c>
      <c r="S108" s="125">
        <v>0</v>
      </c>
      <c r="T108" s="125">
        <v>0</v>
      </c>
      <c r="U108" s="125">
        <v>0</v>
      </c>
      <c r="V108" s="125">
        <v>0</v>
      </c>
      <c r="W108" s="125">
        <v>0</v>
      </c>
      <c r="X108" s="125">
        <v>0</v>
      </c>
      <c r="Y108" s="115">
        <f t="shared" si="32"/>
        <v>0</v>
      </c>
    </row>
    <row r="109" spans="3:30" s="117" customFormat="1" ht="30.6" customHeight="1">
      <c r="C109" s="193" t="s">
        <v>54</v>
      </c>
      <c r="D109" s="259" t="s">
        <v>56</v>
      </c>
      <c r="E109" s="110" t="s">
        <v>4</v>
      </c>
      <c r="F109" s="111"/>
      <c r="G109" s="112"/>
      <c r="H109" s="112"/>
      <c r="I109" s="113"/>
      <c r="J109" s="111">
        <f>I109-H109</f>
        <v>0</v>
      </c>
      <c r="K109" s="114">
        <f>K110+K111+K112+K113</f>
        <v>1634.2</v>
      </c>
      <c r="L109" s="114">
        <f t="shared" ref="L109:S109" si="34">L110+L111+L112+L113</f>
        <v>0</v>
      </c>
      <c r="M109" s="114">
        <f t="shared" si="34"/>
        <v>525.29999999999995</v>
      </c>
      <c r="N109" s="114">
        <f t="shared" si="34"/>
        <v>0</v>
      </c>
      <c r="O109" s="114">
        <f t="shared" si="34"/>
        <v>2346</v>
      </c>
      <c r="P109" s="114">
        <f t="shared" si="34"/>
        <v>0</v>
      </c>
      <c r="Q109" s="114">
        <f t="shared" si="34"/>
        <v>0</v>
      </c>
      <c r="R109" s="114">
        <f t="shared" si="34"/>
        <v>0</v>
      </c>
      <c r="S109" s="114">
        <f t="shared" si="34"/>
        <v>0</v>
      </c>
      <c r="T109" s="114">
        <f>T110+T111+T112+T113</f>
        <v>0</v>
      </c>
      <c r="U109" s="114">
        <f>U110+U111+U112+U113</f>
        <v>0</v>
      </c>
      <c r="V109" s="114">
        <f>V110+V111+V112+V113</f>
        <v>0</v>
      </c>
      <c r="W109" s="114">
        <f>W110+W111+W112+W113</f>
        <v>0</v>
      </c>
      <c r="X109" s="114">
        <f>X110+X111+X112+X113</f>
        <v>0</v>
      </c>
      <c r="Y109" s="115">
        <f t="shared" si="32"/>
        <v>4505.5</v>
      </c>
    </row>
    <row r="110" spans="3:30" s="123" customFormat="1" ht="30.6" customHeight="1">
      <c r="C110" s="193"/>
      <c r="D110" s="260"/>
      <c r="E110" s="118" t="s">
        <v>1</v>
      </c>
      <c r="F110" s="119"/>
      <c r="G110" s="120"/>
      <c r="H110" s="120"/>
      <c r="I110" s="121"/>
      <c r="J110" s="111">
        <f>I110-H110</f>
        <v>0</v>
      </c>
      <c r="K110" s="122">
        <v>0</v>
      </c>
      <c r="L110" s="122">
        <v>0</v>
      </c>
      <c r="M110" s="122">
        <v>0</v>
      </c>
      <c r="N110" s="122">
        <v>0</v>
      </c>
      <c r="O110" s="122">
        <v>0</v>
      </c>
      <c r="P110" s="122">
        <v>0</v>
      </c>
      <c r="Q110" s="122">
        <v>0</v>
      </c>
      <c r="R110" s="122">
        <v>0</v>
      </c>
      <c r="S110" s="122">
        <v>0</v>
      </c>
      <c r="T110" s="122">
        <v>0</v>
      </c>
      <c r="U110" s="122">
        <v>0</v>
      </c>
      <c r="V110" s="122">
        <v>0</v>
      </c>
      <c r="W110" s="122">
        <v>0</v>
      </c>
      <c r="X110" s="122">
        <v>0</v>
      </c>
      <c r="Y110" s="115">
        <f t="shared" si="32"/>
        <v>0</v>
      </c>
    </row>
    <row r="111" spans="3:30" s="123" customFormat="1" ht="30.6" customHeight="1">
      <c r="C111" s="193"/>
      <c r="D111" s="260"/>
      <c r="E111" s="118" t="s">
        <v>2</v>
      </c>
      <c r="F111" s="119"/>
      <c r="G111" s="119"/>
      <c r="H111" s="119"/>
      <c r="I111" s="119"/>
      <c r="J111" s="119">
        <v>0</v>
      </c>
      <c r="K111" s="122">
        <f>306.8+1311</f>
        <v>1617.8</v>
      </c>
      <c r="L111" s="122">
        <v>0</v>
      </c>
      <c r="M111" s="122">
        <v>520</v>
      </c>
      <c r="N111" s="122"/>
      <c r="O111" s="122">
        <v>2322.5</v>
      </c>
      <c r="P111" s="122">
        <v>0</v>
      </c>
      <c r="Q111" s="122">
        <v>0</v>
      </c>
      <c r="R111" s="122">
        <v>0</v>
      </c>
      <c r="S111" s="122">
        <v>0</v>
      </c>
      <c r="T111" s="122">
        <v>0</v>
      </c>
      <c r="U111" s="122">
        <v>0</v>
      </c>
      <c r="V111" s="122">
        <v>0</v>
      </c>
      <c r="W111" s="122">
        <v>0</v>
      </c>
      <c r="X111" s="122">
        <v>0</v>
      </c>
      <c r="Y111" s="115">
        <f t="shared" si="32"/>
        <v>4460.3</v>
      </c>
    </row>
    <row r="112" spans="3:30" s="123" customFormat="1" ht="30.6" customHeight="1">
      <c r="C112" s="193"/>
      <c r="D112" s="260"/>
      <c r="E112" s="118" t="s">
        <v>6</v>
      </c>
      <c r="F112" s="119"/>
      <c r="G112" s="120"/>
      <c r="H112" s="120"/>
      <c r="I112" s="121"/>
      <c r="J112" s="111">
        <f>I112-H112</f>
        <v>0</v>
      </c>
      <c r="K112" s="125">
        <v>16.399999999999999</v>
      </c>
      <c r="L112" s="125">
        <v>0</v>
      </c>
      <c r="M112" s="122">
        <v>5.3</v>
      </c>
      <c r="N112" s="122"/>
      <c r="O112" s="125">
        <v>23.5</v>
      </c>
      <c r="P112" s="125">
        <v>0</v>
      </c>
      <c r="Q112" s="125">
        <v>0</v>
      </c>
      <c r="R112" s="125">
        <v>0</v>
      </c>
      <c r="S112" s="125">
        <v>0</v>
      </c>
      <c r="T112" s="125">
        <v>0</v>
      </c>
      <c r="U112" s="125">
        <v>0</v>
      </c>
      <c r="V112" s="125">
        <v>0</v>
      </c>
      <c r="W112" s="125">
        <v>0</v>
      </c>
      <c r="X112" s="125">
        <v>0</v>
      </c>
      <c r="Y112" s="115">
        <f t="shared" si="32"/>
        <v>45.2</v>
      </c>
    </row>
    <row r="113" spans="3:25" s="123" customFormat="1" ht="30.6" customHeight="1">
      <c r="C113" s="194"/>
      <c r="D113" s="261"/>
      <c r="E113" s="118" t="s">
        <v>3</v>
      </c>
      <c r="F113" s="119"/>
      <c r="G113" s="120"/>
      <c r="H113" s="120"/>
      <c r="I113" s="121"/>
      <c r="J113" s="111"/>
      <c r="K113" s="125">
        <v>0</v>
      </c>
      <c r="L113" s="125">
        <v>0</v>
      </c>
      <c r="M113" s="122">
        <v>0</v>
      </c>
      <c r="N113" s="122"/>
      <c r="O113" s="125">
        <v>0</v>
      </c>
      <c r="P113" s="125">
        <v>0</v>
      </c>
      <c r="Q113" s="125">
        <v>0</v>
      </c>
      <c r="R113" s="125">
        <v>0</v>
      </c>
      <c r="S113" s="125">
        <v>0</v>
      </c>
      <c r="T113" s="125">
        <v>0</v>
      </c>
      <c r="U113" s="125">
        <v>0</v>
      </c>
      <c r="V113" s="125">
        <v>0</v>
      </c>
      <c r="W113" s="125">
        <v>0</v>
      </c>
      <c r="X113" s="125">
        <v>0</v>
      </c>
      <c r="Y113" s="115">
        <f t="shared" si="32"/>
        <v>0</v>
      </c>
    </row>
    <row r="114" spans="3:25" s="25" customFormat="1" ht="20.25" customHeight="1">
      <c r="C114" s="202" t="s">
        <v>73</v>
      </c>
      <c r="D114" s="239" t="s">
        <v>76</v>
      </c>
      <c r="E114" s="24" t="s">
        <v>4</v>
      </c>
      <c r="F114" s="92"/>
      <c r="G114" s="65"/>
      <c r="H114" s="65"/>
      <c r="I114" s="66"/>
      <c r="J114" s="92">
        <f>I114-H114</f>
        <v>0</v>
      </c>
      <c r="K114" s="68">
        <f>K115+K116+K117+K118</f>
        <v>0</v>
      </c>
      <c r="L114" s="68">
        <f t="shared" ref="L114:S114" si="35">L115+L116+L117+L118</f>
        <v>0</v>
      </c>
      <c r="M114" s="68">
        <f t="shared" si="35"/>
        <v>1010.2</v>
      </c>
      <c r="N114" s="68">
        <f t="shared" si="35"/>
        <v>0</v>
      </c>
      <c r="O114" s="68">
        <f t="shared" si="35"/>
        <v>0</v>
      </c>
      <c r="P114" s="68">
        <f t="shared" si="35"/>
        <v>0</v>
      </c>
      <c r="Q114" s="68">
        <f t="shared" si="35"/>
        <v>0</v>
      </c>
      <c r="R114" s="68">
        <f t="shared" si="35"/>
        <v>0</v>
      </c>
      <c r="S114" s="68">
        <f t="shared" si="35"/>
        <v>0</v>
      </c>
      <c r="T114" s="68">
        <f>T115+T116+T117+T118</f>
        <v>0</v>
      </c>
      <c r="U114" s="68">
        <f>U115+U116+U117+U118</f>
        <v>0</v>
      </c>
      <c r="V114" s="68">
        <f>V115+V116+V117+V118</f>
        <v>0</v>
      </c>
      <c r="W114" s="68">
        <f>W115+W116+W117+W118</f>
        <v>0</v>
      </c>
      <c r="X114" s="68">
        <f>X115+X116+X117+X118</f>
        <v>0</v>
      </c>
      <c r="Y114" s="100">
        <f t="shared" si="32"/>
        <v>1010.2</v>
      </c>
    </row>
    <row r="115" spans="3:25" ht="25.5" customHeight="1">
      <c r="C115" s="202"/>
      <c r="D115" s="240"/>
      <c r="E115" s="26" t="s">
        <v>1</v>
      </c>
      <c r="F115" s="74"/>
      <c r="G115" s="70"/>
      <c r="H115" s="70"/>
      <c r="I115" s="71"/>
      <c r="J115" s="92">
        <f>I115-H115</f>
        <v>0</v>
      </c>
      <c r="K115" s="72">
        <v>0</v>
      </c>
      <c r="L115" s="72">
        <v>0</v>
      </c>
      <c r="M115" s="72">
        <v>0</v>
      </c>
      <c r="N115" s="72">
        <v>0</v>
      </c>
      <c r="O115" s="72">
        <v>0</v>
      </c>
      <c r="P115" s="72">
        <v>0</v>
      </c>
      <c r="Q115" s="72">
        <v>0</v>
      </c>
      <c r="R115" s="72">
        <v>0</v>
      </c>
      <c r="S115" s="72">
        <v>0</v>
      </c>
      <c r="T115" s="72">
        <v>0</v>
      </c>
      <c r="U115" s="72">
        <v>0</v>
      </c>
      <c r="V115" s="72">
        <v>0</v>
      </c>
      <c r="W115" s="72">
        <v>0</v>
      </c>
      <c r="X115" s="72">
        <v>0</v>
      </c>
      <c r="Y115" s="100">
        <f t="shared" si="32"/>
        <v>0</v>
      </c>
    </row>
    <row r="116" spans="3:25" ht="20.25">
      <c r="C116" s="202"/>
      <c r="D116" s="240"/>
      <c r="E116" s="26" t="s">
        <v>2</v>
      </c>
      <c r="F116" s="74"/>
      <c r="G116" s="74"/>
      <c r="H116" s="74"/>
      <c r="I116" s="74"/>
      <c r="J116" s="74">
        <v>0</v>
      </c>
      <c r="K116" s="72">
        <v>0</v>
      </c>
      <c r="L116" s="72">
        <v>0</v>
      </c>
      <c r="M116" s="72">
        <v>1000</v>
      </c>
      <c r="N116" s="72">
        <v>0</v>
      </c>
      <c r="O116" s="72">
        <v>0</v>
      </c>
      <c r="P116" s="72">
        <v>0</v>
      </c>
      <c r="Q116" s="72">
        <v>0</v>
      </c>
      <c r="R116" s="72">
        <v>0</v>
      </c>
      <c r="S116" s="72">
        <v>0</v>
      </c>
      <c r="T116" s="72">
        <v>0</v>
      </c>
      <c r="U116" s="72">
        <v>0</v>
      </c>
      <c r="V116" s="72">
        <v>0</v>
      </c>
      <c r="W116" s="72">
        <v>0</v>
      </c>
      <c r="X116" s="72">
        <v>0</v>
      </c>
      <c r="Y116" s="100">
        <f t="shared" si="32"/>
        <v>1000</v>
      </c>
    </row>
    <row r="117" spans="3:25" ht="20.25">
      <c r="C117" s="202"/>
      <c r="D117" s="240"/>
      <c r="E117" s="26" t="s">
        <v>6</v>
      </c>
      <c r="F117" s="74"/>
      <c r="G117" s="70"/>
      <c r="H117" s="70"/>
      <c r="I117" s="71"/>
      <c r="J117" s="92">
        <f>I117-H117</f>
        <v>0</v>
      </c>
      <c r="K117" s="77">
        <v>0</v>
      </c>
      <c r="L117" s="77">
        <v>0</v>
      </c>
      <c r="M117" s="77">
        <v>10.199999999999999</v>
      </c>
      <c r="N117" s="77">
        <v>0</v>
      </c>
      <c r="O117" s="77">
        <v>0</v>
      </c>
      <c r="P117" s="77">
        <v>0</v>
      </c>
      <c r="Q117" s="77">
        <v>0</v>
      </c>
      <c r="R117" s="77">
        <v>0</v>
      </c>
      <c r="S117" s="77">
        <v>0</v>
      </c>
      <c r="T117" s="77">
        <v>0</v>
      </c>
      <c r="U117" s="77">
        <v>0</v>
      </c>
      <c r="V117" s="77">
        <v>0</v>
      </c>
      <c r="W117" s="77">
        <v>0</v>
      </c>
      <c r="X117" s="77">
        <v>0</v>
      </c>
      <c r="Y117" s="100">
        <f t="shared" si="32"/>
        <v>10.199999999999999</v>
      </c>
    </row>
    <row r="118" spans="3:25" ht="40.5">
      <c r="C118" s="203"/>
      <c r="D118" s="241"/>
      <c r="E118" s="26" t="s">
        <v>3</v>
      </c>
      <c r="F118" s="74"/>
      <c r="G118" s="70"/>
      <c r="H118" s="70"/>
      <c r="I118" s="71"/>
      <c r="J118" s="92"/>
      <c r="K118" s="77">
        <v>0</v>
      </c>
      <c r="L118" s="77">
        <v>0</v>
      </c>
      <c r="M118" s="72">
        <v>0</v>
      </c>
      <c r="N118" s="72"/>
      <c r="O118" s="72">
        <v>0</v>
      </c>
      <c r="P118" s="72"/>
      <c r="Q118" s="72">
        <v>0</v>
      </c>
      <c r="R118" s="72"/>
      <c r="S118" s="72">
        <v>0</v>
      </c>
      <c r="T118" s="72">
        <v>0</v>
      </c>
      <c r="U118" s="72">
        <v>0</v>
      </c>
      <c r="V118" s="72">
        <v>0</v>
      </c>
      <c r="W118" s="72">
        <v>0</v>
      </c>
      <c r="X118" s="72">
        <v>0</v>
      </c>
      <c r="Y118" s="100">
        <f t="shared" si="32"/>
        <v>0</v>
      </c>
    </row>
    <row r="119" spans="3:25" s="25" customFormat="1" ht="20.25" customHeight="1">
      <c r="C119" s="202" t="s">
        <v>79</v>
      </c>
      <c r="D119" s="239" t="s">
        <v>107</v>
      </c>
      <c r="E119" s="24" t="s">
        <v>4</v>
      </c>
      <c r="F119" s="92"/>
      <c r="G119" s="65"/>
      <c r="H119" s="65"/>
      <c r="I119" s="66"/>
      <c r="J119" s="92">
        <f>I119-H119</f>
        <v>0</v>
      </c>
      <c r="K119" s="68">
        <f>K120+K121+K122+K123</f>
        <v>0</v>
      </c>
      <c r="L119" s="68">
        <f t="shared" ref="L119:S119" si="36">L120+L121+L122+L123</f>
        <v>0</v>
      </c>
      <c r="M119" s="68">
        <f t="shared" si="36"/>
        <v>81.7</v>
      </c>
      <c r="N119" s="68">
        <f t="shared" si="36"/>
        <v>0</v>
      </c>
      <c r="O119" s="68">
        <f t="shared" si="36"/>
        <v>389.2</v>
      </c>
      <c r="P119" s="68">
        <f t="shared" si="36"/>
        <v>0</v>
      </c>
      <c r="Q119" s="68">
        <f t="shared" si="36"/>
        <v>592.20000000000005</v>
      </c>
      <c r="R119" s="68">
        <f t="shared" si="36"/>
        <v>0</v>
      </c>
      <c r="S119" s="68">
        <f t="shared" si="36"/>
        <v>0</v>
      </c>
      <c r="T119" s="68">
        <f>T120+T121+T122+T123</f>
        <v>0</v>
      </c>
      <c r="U119" s="68">
        <f>U120+U121+U122+U123</f>
        <v>0</v>
      </c>
      <c r="V119" s="68">
        <f>V120+V121+V122+V123</f>
        <v>0</v>
      </c>
      <c r="W119" s="68">
        <f>W120+W121+W122+W123</f>
        <v>0</v>
      </c>
      <c r="X119" s="68">
        <f>X120+X121+X122+X123</f>
        <v>0</v>
      </c>
      <c r="Y119" s="100">
        <f>K119+L119+M119+O119+Q119+S119+T119+U119+V119+W119+X119</f>
        <v>1063.0999999999999</v>
      </c>
    </row>
    <row r="120" spans="3:25" ht="25.5" customHeight="1">
      <c r="C120" s="202"/>
      <c r="D120" s="240"/>
      <c r="E120" s="26" t="s">
        <v>1</v>
      </c>
      <c r="F120" s="74"/>
      <c r="G120" s="70"/>
      <c r="H120" s="70"/>
      <c r="I120" s="71"/>
      <c r="J120" s="92">
        <f>I120-H120</f>
        <v>0</v>
      </c>
      <c r="K120" s="72">
        <v>0</v>
      </c>
      <c r="L120" s="72">
        <v>0</v>
      </c>
      <c r="M120" s="72">
        <v>0</v>
      </c>
      <c r="N120" s="72">
        <v>0</v>
      </c>
      <c r="O120" s="72">
        <v>0</v>
      </c>
      <c r="P120" s="72">
        <v>0</v>
      </c>
      <c r="Q120" s="72">
        <v>0</v>
      </c>
      <c r="R120" s="72">
        <v>0</v>
      </c>
      <c r="S120" s="72">
        <v>0</v>
      </c>
      <c r="T120" s="72">
        <v>0</v>
      </c>
      <c r="U120" s="72">
        <v>0</v>
      </c>
      <c r="V120" s="72">
        <v>0</v>
      </c>
      <c r="W120" s="72">
        <v>0</v>
      </c>
      <c r="X120" s="72">
        <v>0</v>
      </c>
      <c r="Y120" s="100">
        <f>K120+L120+M120+O120+Q120+S120+T120+U120+V120+W120+X120</f>
        <v>0</v>
      </c>
    </row>
    <row r="121" spans="3:25" ht="20.25">
      <c r="C121" s="202"/>
      <c r="D121" s="240"/>
      <c r="E121" s="26" t="s">
        <v>2</v>
      </c>
      <c r="F121" s="74"/>
      <c r="G121" s="74"/>
      <c r="H121" s="74"/>
      <c r="I121" s="74"/>
      <c r="J121" s="74">
        <v>0</v>
      </c>
      <c r="K121" s="72">
        <v>0</v>
      </c>
      <c r="L121" s="72">
        <v>0</v>
      </c>
      <c r="M121" s="72">
        <v>81.7</v>
      </c>
      <c r="N121" s="72">
        <v>0</v>
      </c>
      <c r="O121" s="72">
        <v>389.2</v>
      </c>
      <c r="P121" s="72">
        <v>0</v>
      </c>
      <c r="Q121" s="72">
        <v>592.20000000000005</v>
      </c>
      <c r="R121" s="72">
        <v>0</v>
      </c>
      <c r="S121" s="72">
        <v>0</v>
      </c>
      <c r="T121" s="72">
        <v>0</v>
      </c>
      <c r="U121" s="72">
        <v>0</v>
      </c>
      <c r="V121" s="72">
        <v>0</v>
      </c>
      <c r="W121" s="72">
        <v>0</v>
      </c>
      <c r="X121" s="72">
        <v>0</v>
      </c>
      <c r="Y121" s="100">
        <f>K121+L121+M121+O121+Q121+S121+T121+U121+V121+W121+X121</f>
        <v>1063.0999999999999</v>
      </c>
    </row>
    <row r="122" spans="3:25" ht="20.25">
      <c r="C122" s="202"/>
      <c r="D122" s="240"/>
      <c r="E122" s="26" t="s">
        <v>6</v>
      </c>
      <c r="F122" s="74"/>
      <c r="G122" s="70"/>
      <c r="H122" s="70"/>
      <c r="I122" s="71"/>
      <c r="J122" s="92">
        <f>I122-H122</f>
        <v>0</v>
      </c>
      <c r="K122" s="77">
        <v>0</v>
      </c>
      <c r="L122" s="77">
        <v>0</v>
      </c>
      <c r="M122" s="77">
        <v>0</v>
      </c>
      <c r="N122" s="77">
        <v>0</v>
      </c>
      <c r="O122" s="77">
        <v>0</v>
      </c>
      <c r="P122" s="77">
        <v>0</v>
      </c>
      <c r="Q122" s="77">
        <v>0</v>
      </c>
      <c r="R122" s="77">
        <v>0</v>
      </c>
      <c r="S122" s="77">
        <v>0</v>
      </c>
      <c r="T122" s="77">
        <v>0</v>
      </c>
      <c r="U122" s="77">
        <v>0</v>
      </c>
      <c r="V122" s="77">
        <v>0</v>
      </c>
      <c r="W122" s="77">
        <v>0</v>
      </c>
      <c r="X122" s="77">
        <v>0</v>
      </c>
      <c r="Y122" s="100">
        <f>K122+L122+M122+O122+Q122+S122+T122+U122+V122+W122+X122</f>
        <v>0</v>
      </c>
    </row>
    <row r="123" spans="3:25" ht="18.600000000000001" customHeight="1">
      <c r="C123" s="203"/>
      <c r="D123" s="241"/>
      <c r="E123" s="26" t="s">
        <v>3</v>
      </c>
      <c r="F123" s="74"/>
      <c r="G123" s="70"/>
      <c r="H123" s="70"/>
      <c r="I123" s="71"/>
      <c r="J123" s="92"/>
      <c r="K123" s="77">
        <v>0</v>
      </c>
      <c r="L123" s="77">
        <v>0</v>
      </c>
      <c r="M123" s="72">
        <v>0</v>
      </c>
      <c r="N123" s="72"/>
      <c r="O123" s="72">
        <v>0</v>
      </c>
      <c r="P123" s="72"/>
      <c r="Q123" s="72">
        <v>0</v>
      </c>
      <c r="R123" s="72"/>
      <c r="S123" s="72">
        <v>0</v>
      </c>
      <c r="T123" s="72">
        <v>0</v>
      </c>
      <c r="U123" s="72">
        <v>0</v>
      </c>
      <c r="V123" s="72">
        <v>0</v>
      </c>
      <c r="W123" s="72">
        <v>0</v>
      </c>
      <c r="X123" s="72">
        <v>0</v>
      </c>
      <c r="Y123" s="100">
        <f>K123+L123+M123+O123+Q123+S123+T123+U123+V123+W123+X123</f>
        <v>0</v>
      </c>
    </row>
    <row r="124" spans="3:25" s="25" customFormat="1" ht="20.25" customHeight="1">
      <c r="C124" s="202" t="s">
        <v>86</v>
      </c>
      <c r="D124" s="239" t="s">
        <v>114</v>
      </c>
      <c r="E124" s="24" t="s">
        <v>4</v>
      </c>
      <c r="F124" s="92"/>
      <c r="G124" s="65"/>
      <c r="H124" s="65"/>
      <c r="I124" s="66"/>
      <c r="J124" s="92">
        <f>I124-H124</f>
        <v>0</v>
      </c>
      <c r="K124" s="68">
        <f>K125+K126+K127+K128</f>
        <v>0</v>
      </c>
      <c r="L124" s="68">
        <f t="shared" ref="L124:S124" si="37">L125+L126+L127+L128</f>
        <v>0</v>
      </c>
      <c r="M124" s="68">
        <f t="shared" si="37"/>
        <v>0</v>
      </c>
      <c r="N124" s="68">
        <f t="shared" si="37"/>
        <v>0</v>
      </c>
      <c r="O124" s="68">
        <f t="shared" si="37"/>
        <v>3550.2</v>
      </c>
      <c r="P124" s="68">
        <f t="shared" si="37"/>
        <v>0</v>
      </c>
      <c r="Q124" s="68">
        <f t="shared" si="37"/>
        <v>3712.5</v>
      </c>
      <c r="R124" s="68">
        <f t="shared" si="37"/>
        <v>0</v>
      </c>
      <c r="S124" s="68">
        <f t="shared" si="37"/>
        <v>3712.5</v>
      </c>
      <c r="T124" s="68">
        <f>T125+T126+T127+T128</f>
        <v>3712.5</v>
      </c>
      <c r="U124" s="68">
        <f>U125+U126+U127+U128</f>
        <v>0</v>
      </c>
      <c r="V124" s="68">
        <f>V125+V126+V127+V128</f>
        <v>0</v>
      </c>
      <c r="W124" s="68">
        <f>W125+W126+W127+W128</f>
        <v>0</v>
      </c>
      <c r="X124" s="68">
        <f>X125+X126+X127+X128</f>
        <v>0</v>
      </c>
      <c r="Y124" s="100">
        <f t="shared" si="32"/>
        <v>14687.7</v>
      </c>
    </row>
    <row r="125" spans="3:25" ht="25.5" customHeight="1">
      <c r="C125" s="202"/>
      <c r="D125" s="240"/>
      <c r="E125" s="26" t="s">
        <v>1</v>
      </c>
      <c r="F125" s="74"/>
      <c r="G125" s="70"/>
      <c r="H125" s="70"/>
      <c r="I125" s="71"/>
      <c r="J125" s="92">
        <f>I125-H125</f>
        <v>0</v>
      </c>
      <c r="K125" s="72">
        <v>0</v>
      </c>
      <c r="L125" s="72">
        <v>0</v>
      </c>
      <c r="M125" s="72">
        <v>0</v>
      </c>
      <c r="N125" s="72">
        <v>0</v>
      </c>
      <c r="O125" s="72">
        <v>0</v>
      </c>
      <c r="P125" s="72">
        <v>0</v>
      </c>
      <c r="Q125" s="72">
        <v>0</v>
      </c>
      <c r="R125" s="72">
        <v>0</v>
      </c>
      <c r="S125" s="72">
        <v>0</v>
      </c>
      <c r="T125" s="72">
        <v>0</v>
      </c>
      <c r="U125" s="72">
        <v>0</v>
      </c>
      <c r="V125" s="72">
        <v>0</v>
      </c>
      <c r="W125" s="72">
        <v>0</v>
      </c>
      <c r="X125" s="72">
        <v>0</v>
      </c>
      <c r="Y125" s="100">
        <f t="shared" si="32"/>
        <v>0</v>
      </c>
    </row>
    <row r="126" spans="3:25" ht="20.25">
      <c r="C126" s="202"/>
      <c r="D126" s="240"/>
      <c r="E126" s="26" t="s">
        <v>2</v>
      </c>
      <c r="F126" s="74"/>
      <c r="G126" s="74"/>
      <c r="H126" s="74"/>
      <c r="I126" s="74"/>
      <c r="J126" s="74">
        <v>0</v>
      </c>
      <c r="K126" s="72">
        <v>0</v>
      </c>
      <c r="L126" s="72">
        <v>0</v>
      </c>
      <c r="M126" s="72">
        <v>0</v>
      </c>
      <c r="N126" s="72">
        <v>0</v>
      </c>
      <c r="O126" s="72">
        <v>3550.2</v>
      </c>
      <c r="P126" s="72">
        <v>0</v>
      </c>
      <c r="Q126" s="72">
        <v>3712.5</v>
      </c>
      <c r="R126" s="72">
        <v>0</v>
      </c>
      <c r="S126" s="72">
        <v>3712.5</v>
      </c>
      <c r="T126" s="72">
        <v>3712.5</v>
      </c>
      <c r="U126" s="72">
        <v>0</v>
      </c>
      <c r="V126" s="72">
        <v>0</v>
      </c>
      <c r="W126" s="72">
        <v>0</v>
      </c>
      <c r="X126" s="72">
        <v>0</v>
      </c>
      <c r="Y126" s="100">
        <f t="shared" si="32"/>
        <v>14687.7</v>
      </c>
    </row>
    <row r="127" spans="3:25" ht="20.25">
      <c r="C127" s="202"/>
      <c r="D127" s="240"/>
      <c r="E127" s="26" t="s">
        <v>6</v>
      </c>
      <c r="F127" s="74"/>
      <c r="G127" s="70"/>
      <c r="H127" s="70"/>
      <c r="I127" s="71"/>
      <c r="J127" s="92">
        <f>I127-H127</f>
        <v>0</v>
      </c>
      <c r="K127" s="77">
        <v>0</v>
      </c>
      <c r="L127" s="77">
        <v>0</v>
      </c>
      <c r="M127" s="77">
        <v>0</v>
      </c>
      <c r="N127" s="77">
        <v>0</v>
      </c>
      <c r="O127" s="77">
        <v>0</v>
      </c>
      <c r="P127" s="77">
        <v>0</v>
      </c>
      <c r="Q127" s="77">
        <v>0</v>
      </c>
      <c r="R127" s="77">
        <v>0</v>
      </c>
      <c r="S127" s="77">
        <v>0</v>
      </c>
      <c r="T127" s="77">
        <v>0</v>
      </c>
      <c r="U127" s="77">
        <v>0</v>
      </c>
      <c r="V127" s="77">
        <v>0</v>
      </c>
      <c r="W127" s="77">
        <v>0</v>
      </c>
      <c r="X127" s="77">
        <v>0</v>
      </c>
      <c r="Y127" s="100">
        <f t="shared" si="32"/>
        <v>0</v>
      </c>
    </row>
    <row r="128" spans="3:25" ht="18.600000000000001" customHeight="1">
      <c r="C128" s="203"/>
      <c r="D128" s="241"/>
      <c r="E128" s="26" t="s">
        <v>3</v>
      </c>
      <c r="F128" s="74"/>
      <c r="G128" s="70"/>
      <c r="H128" s="70"/>
      <c r="I128" s="71"/>
      <c r="J128" s="92"/>
      <c r="K128" s="77">
        <v>0</v>
      </c>
      <c r="L128" s="77">
        <v>0</v>
      </c>
      <c r="M128" s="72">
        <v>0</v>
      </c>
      <c r="N128" s="72"/>
      <c r="O128" s="72">
        <v>0</v>
      </c>
      <c r="P128" s="72"/>
      <c r="Q128" s="72">
        <v>0</v>
      </c>
      <c r="R128" s="72"/>
      <c r="S128" s="72">
        <v>0</v>
      </c>
      <c r="T128" s="72">
        <v>0</v>
      </c>
      <c r="U128" s="72">
        <v>0</v>
      </c>
      <c r="V128" s="72">
        <v>0</v>
      </c>
      <c r="W128" s="72">
        <v>0</v>
      </c>
      <c r="X128" s="72">
        <v>0</v>
      </c>
      <c r="Y128" s="100">
        <f t="shared" si="32"/>
        <v>0</v>
      </c>
    </row>
    <row r="129" spans="3:28" s="25" customFormat="1" ht="20.65" customHeight="1">
      <c r="C129" s="202" t="s">
        <v>88</v>
      </c>
      <c r="D129" s="239" t="s">
        <v>110</v>
      </c>
      <c r="E129" s="24" t="s">
        <v>4</v>
      </c>
      <c r="F129" s="92"/>
      <c r="G129" s="65"/>
      <c r="H129" s="65"/>
      <c r="I129" s="66"/>
      <c r="J129" s="92">
        <f>I129-H129</f>
        <v>0</v>
      </c>
      <c r="K129" s="68">
        <f>K130+K131+K132+K133</f>
        <v>0</v>
      </c>
      <c r="L129" s="68">
        <f t="shared" ref="L129:S129" si="38">L130+L131+L132+L133</f>
        <v>0</v>
      </c>
      <c r="M129" s="68">
        <f t="shared" si="38"/>
        <v>355</v>
      </c>
      <c r="N129" s="68">
        <f t="shared" si="38"/>
        <v>0</v>
      </c>
      <c r="O129" s="68">
        <f t="shared" si="38"/>
        <v>1123.3999999999999</v>
      </c>
      <c r="P129" s="68">
        <f t="shared" si="38"/>
        <v>0</v>
      </c>
      <c r="Q129" s="68">
        <f t="shared" si="38"/>
        <v>1105.0999999999999</v>
      </c>
      <c r="R129" s="68">
        <f t="shared" si="38"/>
        <v>0</v>
      </c>
      <c r="S129" s="68">
        <f t="shared" si="38"/>
        <v>1105.0999999999999</v>
      </c>
      <c r="T129" s="68">
        <f>T130+T131+T132+T133</f>
        <v>1403.3000000000002</v>
      </c>
      <c r="U129" s="68">
        <f>U130+U131+U132+U133</f>
        <v>0</v>
      </c>
      <c r="V129" s="68">
        <f>V130+V131+V132+V133</f>
        <v>0</v>
      </c>
      <c r="W129" s="68">
        <f>W130+W131+W132+W133</f>
        <v>0</v>
      </c>
      <c r="X129" s="68">
        <f>X130+X131+X132+X133</f>
        <v>0</v>
      </c>
      <c r="Y129" s="100">
        <f>K129+L129+M129+O129+Q129+S129+T129+U129+V129+W129+X129</f>
        <v>5091.8999999999996</v>
      </c>
    </row>
    <row r="130" spans="3:28" ht="25.5" customHeight="1">
      <c r="C130" s="202"/>
      <c r="D130" s="240"/>
      <c r="E130" s="26" t="s">
        <v>1</v>
      </c>
      <c r="F130" s="74"/>
      <c r="G130" s="70"/>
      <c r="H130" s="70"/>
      <c r="I130" s="71"/>
      <c r="J130" s="92">
        <f>I130-H130</f>
        <v>0</v>
      </c>
      <c r="K130" s="72">
        <v>0</v>
      </c>
      <c r="L130" s="72">
        <v>0</v>
      </c>
      <c r="M130" s="72">
        <v>347.9</v>
      </c>
      <c r="N130" s="72">
        <v>0</v>
      </c>
      <c r="O130" s="72">
        <v>1101.0999999999999</v>
      </c>
      <c r="P130" s="72">
        <v>0</v>
      </c>
      <c r="Q130" s="72">
        <v>1083</v>
      </c>
      <c r="R130" s="72">
        <v>0</v>
      </c>
      <c r="S130" s="72">
        <v>1083</v>
      </c>
      <c r="T130" s="72">
        <v>1213.7</v>
      </c>
      <c r="U130" s="72">
        <v>0</v>
      </c>
      <c r="V130" s="72">
        <v>0</v>
      </c>
      <c r="W130" s="72">
        <v>0</v>
      </c>
      <c r="X130" s="72">
        <v>0</v>
      </c>
      <c r="Y130" s="100">
        <f>K130+L130+M130+O130+Q130+S130+T130+U130+V130+W130+X130</f>
        <v>4828.7</v>
      </c>
    </row>
    <row r="131" spans="3:28" ht="20.25">
      <c r="C131" s="202"/>
      <c r="D131" s="240"/>
      <c r="E131" s="26" t="s">
        <v>2</v>
      </c>
      <c r="F131" s="74"/>
      <c r="G131" s="70"/>
      <c r="H131" s="70"/>
      <c r="I131" s="71"/>
      <c r="J131" s="92">
        <f>I131-H131</f>
        <v>0</v>
      </c>
      <c r="K131" s="72">
        <v>0</v>
      </c>
      <c r="L131" s="72">
        <v>0</v>
      </c>
      <c r="M131" s="72">
        <v>3.5</v>
      </c>
      <c r="N131" s="72">
        <v>0</v>
      </c>
      <c r="O131" s="72">
        <v>11.1</v>
      </c>
      <c r="P131" s="72">
        <v>0</v>
      </c>
      <c r="Q131" s="72">
        <v>11</v>
      </c>
      <c r="R131" s="72">
        <v>0</v>
      </c>
      <c r="S131" s="72">
        <v>11</v>
      </c>
      <c r="T131" s="72">
        <v>91.4</v>
      </c>
      <c r="U131" s="72">
        <v>0</v>
      </c>
      <c r="V131" s="72">
        <v>0</v>
      </c>
      <c r="W131" s="72">
        <v>0</v>
      </c>
      <c r="X131" s="72">
        <v>0</v>
      </c>
      <c r="Y131" s="100">
        <f>K131+L131+M131+O131+Q131+S131+T131+U131+V131+W131+X131</f>
        <v>128</v>
      </c>
    </row>
    <row r="132" spans="3:28" ht="20.25">
      <c r="C132" s="202"/>
      <c r="D132" s="240"/>
      <c r="E132" s="26" t="s">
        <v>6</v>
      </c>
      <c r="F132" s="74"/>
      <c r="G132" s="70"/>
      <c r="H132" s="70"/>
      <c r="I132" s="71"/>
      <c r="J132" s="92">
        <f>I132-H132</f>
        <v>0</v>
      </c>
      <c r="K132" s="72">
        <v>0</v>
      </c>
      <c r="L132" s="72">
        <v>0</v>
      </c>
      <c r="M132" s="72">
        <v>3.6</v>
      </c>
      <c r="N132" s="72">
        <v>0</v>
      </c>
      <c r="O132" s="72">
        <v>11.2</v>
      </c>
      <c r="P132" s="72">
        <v>0</v>
      </c>
      <c r="Q132" s="72">
        <v>11.1</v>
      </c>
      <c r="R132" s="72">
        <v>0</v>
      </c>
      <c r="S132" s="72">
        <v>11.1</v>
      </c>
      <c r="T132" s="72">
        <v>98.2</v>
      </c>
      <c r="U132" s="72">
        <v>0</v>
      </c>
      <c r="V132" s="72">
        <v>0</v>
      </c>
      <c r="W132" s="72">
        <v>0</v>
      </c>
      <c r="X132" s="72">
        <v>0</v>
      </c>
      <c r="Y132" s="100">
        <f>K132+L132+M132+O132+Q132+S132+T132+U132+V132+W132+X132</f>
        <v>135.19999999999999</v>
      </c>
    </row>
    <row r="133" spans="3:28" ht="39" customHeight="1">
      <c r="C133" s="203"/>
      <c r="D133" s="241"/>
      <c r="E133" s="26" t="s">
        <v>3</v>
      </c>
      <c r="F133" s="74"/>
      <c r="G133" s="70"/>
      <c r="H133" s="70"/>
      <c r="I133" s="71"/>
      <c r="J133" s="92"/>
      <c r="K133" s="72">
        <v>0</v>
      </c>
      <c r="L133" s="72">
        <v>0</v>
      </c>
      <c r="M133" s="72">
        <v>0</v>
      </c>
      <c r="N133" s="72">
        <v>0</v>
      </c>
      <c r="O133" s="72">
        <v>0</v>
      </c>
      <c r="P133" s="72">
        <v>0</v>
      </c>
      <c r="Q133" s="72">
        <v>0</v>
      </c>
      <c r="R133" s="72">
        <v>0</v>
      </c>
      <c r="S133" s="72">
        <v>0</v>
      </c>
      <c r="T133" s="72">
        <v>0</v>
      </c>
      <c r="U133" s="72">
        <v>0</v>
      </c>
      <c r="V133" s="72">
        <v>0</v>
      </c>
      <c r="W133" s="72">
        <v>0</v>
      </c>
      <c r="X133" s="72">
        <v>0</v>
      </c>
      <c r="Y133" s="100">
        <f>K133+L133+M133+O133+Q133+S133+T133+U133+V133+W133+X133</f>
        <v>0</v>
      </c>
    </row>
    <row r="134" spans="3:28" s="117" customFormat="1" ht="20.25" customHeight="1">
      <c r="C134" s="193" t="s">
        <v>96</v>
      </c>
      <c r="D134" s="259" t="s">
        <v>103</v>
      </c>
      <c r="E134" s="110" t="s">
        <v>4</v>
      </c>
      <c r="F134" s="111"/>
      <c r="G134" s="112"/>
      <c r="H134" s="112"/>
      <c r="I134" s="113"/>
      <c r="J134" s="111">
        <f>I134-H134</f>
        <v>0</v>
      </c>
      <c r="K134" s="114">
        <f>K135+K136+K137+K138</f>
        <v>0</v>
      </c>
      <c r="L134" s="114">
        <f t="shared" ref="L134:S134" si="39">L135+L136+L137+L138</f>
        <v>0</v>
      </c>
      <c r="M134" s="114">
        <f t="shared" si="39"/>
        <v>0</v>
      </c>
      <c r="N134" s="114">
        <f t="shared" si="39"/>
        <v>0</v>
      </c>
      <c r="O134" s="114">
        <f t="shared" si="39"/>
        <v>5957.0999999999995</v>
      </c>
      <c r="P134" s="114">
        <f t="shared" si="39"/>
        <v>0</v>
      </c>
      <c r="Q134" s="114">
        <f t="shared" si="39"/>
        <v>291.39999999999998</v>
      </c>
      <c r="R134" s="114">
        <f t="shared" si="39"/>
        <v>0</v>
      </c>
      <c r="S134" s="114">
        <f t="shared" si="39"/>
        <v>0</v>
      </c>
      <c r="T134" s="114">
        <f>T135+T136+T137+T138</f>
        <v>0</v>
      </c>
      <c r="U134" s="114">
        <f>U135+U136+U137+U138</f>
        <v>0</v>
      </c>
      <c r="V134" s="114">
        <f>V135+V136+V137+V138</f>
        <v>0</v>
      </c>
      <c r="W134" s="114">
        <f>W135+W136+W137+W138</f>
        <v>0</v>
      </c>
      <c r="X134" s="114">
        <f>X135+X136+X137+X138</f>
        <v>0</v>
      </c>
      <c r="Y134" s="115">
        <f t="shared" ref="Y134:Y168" si="40">K134+L134+M134+O134+Q134+S134+T134+U134+V134+W134+X134</f>
        <v>6248.4999999999991</v>
      </c>
      <c r="Z134" s="116">
        <f>K139+K144+K149</f>
        <v>0</v>
      </c>
      <c r="AA134" s="116">
        <f>K134-Z134</f>
        <v>0</v>
      </c>
    </row>
    <row r="135" spans="3:28" s="123" customFormat="1" ht="25.5" customHeight="1">
      <c r="C135" s="193"/>
      <c r="D135" s="260"/>
      <c r="E135" s="118" t="s">
        <v>1</v>
      </c>
      <c r="F135" s="119"/>
      <c r="G135" s="120"/>
      <c r="H135" s="120"/>
      <c r="I135" s="121"/>
      <c r="J135" s="111">
        <f>I135-H135</f>
        <v>0</v>
      </c>
      <c r="K135" s="122">
        <v>0</v>
      </c>
      <c r="L135" s="122">
        <v>0</v>
      </c>
      <c r="M135" s="122">
        <v>0</v>
      </c>
      <c r="N135" s="122">
        <v>0</v>
      </c>
      <c r="O135" s="122">
        <v>0</v>
      </c>
      <c r="P135" s="122">
        <v>0</v>
      </c>
      <c r="Q135" s="122">
        <v>0</v>
      </c>
      <c r="R135" s="122">
        <v>0</v>
      </c>
      <c r="S135" s="122">
        <v>0</v>
      </c>
      <c r="T135" s="122">
        <v>0</v>
      </c>
      <c r="U135" s="122">
        <v>0</v>
      </c>
      <c r="V135" s="122">
        <v>0</v>
      </c>
      <c r="W135" s="122">
        <v>0</v>
      </c>
      <c r="X135" s="122">
        <v>0</v>
      </c>
      <c r="Y135" s="115">
        <f t="shared" si="40"/>
        <v>0</v>
      </c>
    </row>
    <row r="136" spans="3:28" s="123" customFormat="1" ht="20.25">
      <c r="C136" s="193"/>
      <c r="D136" s="260"/>
      <c r="E136" s="118" t="s">
        <v>2</v>
      </c>
      <c r="F136" s="119"/>
      <c r="G136" s="119"/>
      <c r="H136" s="119"/>
      <c r="I136" s="119"/>
      <c r="J136" s="119">
        <v>0</v>
      </c>
      <c r="K136" s="122">
        <v>0</v>
      </c>
      <c r="L136" s="122">
        <v>0</v>
      </c>
      <c r="M136" s="122">
        <f>M141+M146+M151</f>
        <v>0</v>
      </c>
      <c r="N136" s="122"/>
      <c r="O136" s="122">
        <f t="shared" ref="O136:Q137" si="41">O141+O146+O151</f>
        <v>5897.4</v>
      </c>
      <c r="P136" s="122">
        <f t="shared" si="41"/>
        <v>0</v>
      </c>
      <c r="Q136" s="122">
        <f t="shared" si="41"/>
        <v>288.39999999999998</v>
      </c>
      <c r="R136" s="122">
        <v>0</v>
      </c>
      <c r="S136" s="122">
        <v>0</v>
      </c>
      <c r="T136" s="122">
        <v>0</v>
      </c>
      <c r="U136" s="122">
        <v>0</v>
      </c>
      <c r="V136" s="122">
        <v>0</v>
      </c>
      <c r="W136" s="122">
        <v>0</v>
      </c>
      <c r="X136" s="122">
        <v>0</v>
      </c>
      <c r="Y136" s="115">
        <f t="shared" si="40"/>
        <v>6185.7999999999993</v>
      </c>
      <c r="Z136" s="124">
        <f>K141+K146+K151</f>
        <v>0</v>
      </c>
      <c r="AA136" s="116">
        <f>K136-Z136</f>
        <v>0</v>
      </c>
      <c r="AB136" s="149">
        <f>M141+M146+M151</f>
        <v>0</v>
      </c>
    </row>
    <row r="137" spans="3:28" s="123" customFormat="1" ht="20.25">
      <c r="C137" s="193"/>
      <c r="D137" s="260"/>
      <c r="E137" s="118" t="s">
        <v>6</v>
      </c>
      <c r="F137" s="119"/>
      <c r="G137" s="120"/>
      <c r="H137" s="120"/>
      <c r="I137" s="121"/>
      <c r="J137" s="111">
        <f>I137-H137</f>
        <v>0</v>
      </c>
      <c r="K137" s="125">
        <v>0</v>
      </c>
      <c r="L137" s="125">
        <v>0</v>
      </c>
      <c r="M137" s="122">
        <f>M142+M147+M152</f>
        <v>0</v>
      </c>
      <c r="N137" s="122"/>
      <c r="O137" s="125">
        <f t="shared" si="41"/>
        <v>59.699999999999996</v>
      </c>
      <c r="P137" s="125">
        <f t="shared" si="41"/>
        <v>0</v>
      </c>
      <c r="Q137" s="125">
        <f t="shared" si="41"/>
        <v>3</v>
      </c>
      <c r="R137" s="125">
        <v>0</v>
      </c>
      <c r="S137" s="125">
        <v>0</v>
      </c>
      <c r="T137" s="125">
        <v>0</v>
      </c>
      <c r="U137" s="125">
        <v>0</v>
      </c>
      <c r="V137" s="125">
        <v>0</v>
      </c>
      <c r="W137" s="125">
        <v>0</v>
      </c>
      <c r="X137" s="125">
        <v>0</v>
      </c>
      <c r="Y137" s="115">
        <f t="shared" si="40"/>
        <v>62.699999999999996</v>
      </c>
      <c r="Z137" s="124">
        <f>K142+K147+K152</f>
        <v>0</v>
      </c>
      <c r="AA137" s="116">
        <f>K137-Z137</f>
        <v>0</v>
      </c>
      <c r="AB137" s="149">
        <f>M142+M147+M152</f>
        <v>0</v>
      </c>
    </row>
    <row r="138" spans="3:28" s="123" customFormat="1" ht="64.5" customHeight="1">
      <c r="C138" s="194"/>
      <c r="D138" s="261"/>
      <c r="E138" s="118" t="s">
        <v>3</v>
      </c>
      <c r="F138" s="119"/>
      <c r="G138" s="120"/>
      <c r="H138" s="120"/>
      <c r="I138" s="121"/>
      <c r="J138" s="111"/>
      <c r="K138" s="125">
        <v>0</v>
      </c>
      <c r="L138" s="125">
        <v>0</v>
      </c>
      <c r="M138" s="122">
        <v>0</v>
      </c>
      <c r="N138" s="122"/>
      <c r="O138" s="125">
        <v>0</v>
      </c>
      <c r="P138" s="125">
        <v>0</v>
      </c>
      <c r="Q138" s="125">
        <v>0</v>
      </c>
      <c r="R138" s="125">
        <v>0</v>
      </c>
      <c r="S138" s="125">
        <v>0</v>
      </c>
      <c r="T138" s="125">
        <v>0</v>
      </c>
      <c r="U138" s="125">
        <v>0</v>
      </c>
      <c r="V138" s="125">
        <v>0</v>
      </c>
      <c r="W138" s="125">
        <v>0</v>
      </c>
      <c r="X138" s="125">
        <v>0</v>
      </c>
      <c r="Y138" s="115">
        <f t="shared" si="40"/>
        <v>0</v>
      </c>
    </row>
    <row r="139" spans="3:28" s="117" customFormat="1" ht="31.15" customHeight="1">
      <c r="C139" s="193" t="s">
        <v>97</v>
      </c>
      <c r="D139" s="259" t="s">
        <v>104</v>
      </c>
      <c r="E139" s="110" t="s">
        <v>4</v>
      </c>
      <c r="F139" s="111"/>
      <c r="G139" s="112"/>
      <c r="H139" s="112"/>
      <c r="I139" s="113"/>
      <c r="J139" s="111">
        <f>I139-H139</f>
        <v>0</v>
      </c>
      <c r="K139" s="114">
        <f>K140+K141+K142+K143</f>
        <v>0</v>
      </c>
      <c r="L139" s="114">
        <f t="shared" ref="L139:S139" si="42">L140+L141+L142+L143</f>
        <v>0</v>
      </c>
      <c r="M139" s="114">
        <f t="shared" si="42"/>
        <v>0</v>
      </c>
      <c r="N139" s="114">
        <f t="shared" si="42"/>
        <v>0</v>
      </c>
      <c r="O139" s="114">
        <f t="shared" si="42"/>
        <v>3638.1</v>
      </c>
      <c r="P139" s="114">
        <f t="shared" si="42"/>
        <v>0</v>
      </c>
      <c r="Q139" s="114">
        <f t="shared" si="42"/>
        <v>0</v>
      </c>
      <c r="R139" s="114">
        <f t="shared" si="42"/>
        <v>0</v>
      </c>
      <c r="S139" s="114">
        <f t="shared" si="42"/>
        <v>0</v>
      </c>
      <c r="T139" s="114">
        <f>T140+T141+T142+T143</f>
        <v>0</v>
      </c>
      <c r="U139" s="114">
        <f>U140+U141+U142+U143</f>
        <v>0</v>
      </c>
      <c r="V139" s="114">
        <f>V140+V141+V142+V143</f>
        <v>0</v>
      </c>
      <c r="W139" s="114">
        <f>W140+W141+W142+W143</f>
        <v>0</v>
      </c>
      <c r="X139" s="114">
        <f>X140+X141+X142+X143</f>
        <v>0</v>
      </c>
      <c r="Y139" s="115">
        <f t="shared" si="40"/>
        <v>3638.1</v>
      </c>
    </row>
    <row r="140" spans="3:28" s="123" customFormat="1" ht="31.15" customHeight="1">
      <c r="C140" s="193"/>
      <c r="D140" s="260"/>
      <c r="E140" s="118" t="s">
        <v>1</v>
      </c>
      <c r="F140" s="119"/>
      <c r="G140" s="120"/>
      <c r="H140" s="120"/>
      <c r="I140" s="121"/>
      <c r="J140" s="111">
        <f>I140-H140</f>
        <v>0</v>
      </c>
      <c r="K140" s="122">
        <v>0</v>
      </c>
      <c r="L140" s="122">
        <v>0</v>
      </c>
      <c r="M140" s="122">
        <v>0</v>
      </c>
      <c r="N140" s="122">
        <v>0</v>
      </c>
      <c r="O140" s="122">
        <v>0</v>
      </c>
      <c r="P140" s="122">
        <v>0</v>
      </c>
      <c r="Q140" s="122">
        <v>0</v>
      </c>
      <c r="R140" s="122">
        <v>0</v>
      </c>
      <c r="S140" s="122">
        <v>0</v>
      </c>
      <c r="T140" s="122">
        <v>0</v>
      </c>
      <c r="U140" s="122">
        <v>0</v>
      </c>
      <c r="V140" s="122">
        <v>0</v>
      </c>
      <c r="W140" s="122">
        <v>0</v>
      </c>
      <c r="X140" s="122">
        <v>0</v>
      </c>
      <c r="Y140" s="115">
        <f t="shared" si="40"/>
        <v>0</v>
      </c>
    </row>
    <row r="141" spans="3:28" s="123" customFormat="1" ht="31.15" customHeight="1">
      <c r="C141" s="193"/>
      <c r="D141" s="260"/>
      <c r="E141" s="118" t="s">
        <v>2</v>
      </c>
      <c r="F141" s="119"/>
      <c r="G141" s="119"/>
      <c r="H141" s="119"/>
      <c r="I141" s="119"/>
      <c r="J141" s="119">
        <v>0</v>
      </c>
      <c r="K141" s="122">
        <v>0</v>
      </c>
      <c r="L141" s="122">
        <v>0</v>
      </c>
      <c r="M141" s="122">
        <v>0</v>
      </c>
      <c r="N141" s="122"/>
      <c r="O141" s="122">
        <v>3601.7</v>
      </c>
      <c r="P141" s="122">
        <v>0</v>
      </c>
      <c r="Q141" s="122">
        <v>0</v>
      </c>
      <c r="R141" s="122">
        <v>0</v>
      </c>
      <c r="S141" s="122">
        <v>0</v>
      </c>
      <c r="T141" s="122">
        <v>0</v>
      </c>
      <c r="U141" s="122">
        <v>0</v>
      </c>
      <c r="V141" s="122">
        <v>0</v>
      </c>
      <c r="W141" s="122">
        <v>0</v>
      </c>
      <c r="X141" s="122">
        <v>0</v>
      </c>
      <c r="Y141" s="115">
        <f t="shared" si="40"/>
        <v>3601.7</v>
      </c>
    </row>
    <row r="142" spans="3:28" s="123" customFormat="1" ht="31.15" customHeight="1">
      <c r="C142" s="193"/>
      <c r="D142" s="260"/>
      <c r="E142" s="118" t="s">
        <v>6</v>
      </c>
      <c r="F142" s="119"/>
      <c r="G142" s="120"/>
      <c r="H142" s="120"/>
      <c r="I142" s="121"/>
      <c r="J142" s="111">
        <f>I142-H142</f>
        <v>0</v>
      </c>
      <c r="K142" s="125">
        <v>0</v>
      </c>
      <c r="L142" s="125">
        <v>0</v>
      </c>
      <c r="M142" s="122">
        <v>0</v>
      </c>
      <c r="N142" s="122"/>
      <c r="O142" s="125">
        <v>36.4</v>
      </c>
      <c r="P142" s="125">
        <v>0</v>
      </c>
      <c r="Q142" s="125">
        <v>0</v>
      </c>
      <c r="R142" s="125">
        <v>0</v>
      </c>
      <c r="S142" s="125">
        <v>0</v>
      </c>
      <c r="T142" s="125">
        <v>0</v>
      </c>
      <c r="U142" s="125">
        <v>0</v>
      </c>
      <c r="V142" s="125">
        <v>0</v>
      </c>
      <c r="W142" s="125">
        <v>0</v>
      </c>
      <c r="X142" s="125">
        <v>0</v>
      </c>
      <c r="Y142" s="115">
        <f t="shared" si="40"/>
        <v>36.4</v>
      </c>
    </row>
    <row r="143" spans="3:28" s="123" customFormat="1" ht="60" customHeight="1">
      <c r="C143" s="194"/>
      <c r="D143" s="261"/>
      <c r="E143" s="118" t="s">
        <v>3</v>
      </c>
      <c r="F143" s="119"/>
      <c r="G143" s="120"/>
      <c r="H143" s="120"/>
      <c r="I143" s="121"/>
      <c r="J143" s="111"/>
      <c r="K143" s="125">
        <v>0</v>
      </c>
      <c r="L143" s="125">
        <v>0</v>
      </c>
      <c r="M143" s="122">
        <v>0</v>
      </c>
      <c r="N143" s="122"/>
      <c r="O143" s="125">
        <v>0</v>
      </c>
      <c r="P143" s="125">
        <v>0</v>
      </c>
      <c r="Q143" s="125">
        <v>0</v>
      </c>
      <c r="R143" s="125">
        <v>0</v>
      </c>
      <c r="S143" s="125">
        <v>0</v>
      </c>
      <c r="T143" s="125">
        <v>0</v>
      </c>
      <c r="U143" s="125">
        <v>0</v>
      </c>
      <c r="V143" s="125">
        <v>0</v>
      </c>
      <c r="W143" s="125">
        <v>0</v>
      </c>
      <c r="X143" s="125">
        <v>0</v>
      </c>
      <c r="Y143" s="115">
        <f t="shared" si="40"/>
        <v>0</v>
      </c>
    </row>
    <row r="144" spans="3:28" s="117" customFormat="1" ht="20.25" customHeight="1">
      <c r="C144" s="193" t="s">
        <v>98</v>
      </c>
      <c r="D144" s="259" t="s">
        <v>105</v>
      </c>
      <c r="E144" s="110" t="s">
        <v>4</v>
      </c>
      <c r="F144" s="111"/>
      <c r="G144" s="112"/>
      <c r="H144" s="112"/>
      <c r="I144" s="113"/>
      <c r="J144" s="111">
        <f>I144-H144</f>
        <v>0</v>
      </c>
      <c r="K144" s="114">
        <f>K145+K146+K147+K148</f>
        <v>0</v>
      </c>
      <c r="L144" s="114">
        <f t="shared" ref="L144:S144" si="43">L145+L146+L147+L148</f>
        <v>0</v>
      </c>
      <c r="M144" s="114">
        <f t="shared" si="43"/>
        <v>0</v>
      </c>
      <c r="N144" s="114">
        <f t="shared" si="43"/>
        <v>0</v>
      </c>
      <c r="O144" s="114">
        <f t="shared" si="43"/>
        <v>1479.1000000000001</v>
      </c>
      <c r="P144" s="114">
        <f t="shared" si="43"/>
        <v>0</v>
      </c>
      <c r="Q144" s="114">
        <f t="shared" si="43"/>
        <v>291.39999999999998</v>
      </c>
      <c r="R144" s="114">
        <f t="shared" si="43"/>
        <v>0</v>
      </c>
      <c r="S144" s="114">
        <f t="shared" si="43"/>
        <v>0</v>
      </c>
      <c r="T144" s="114">
        <f>T145+T146+T147+T148</f>
        <v>0</v>
      </c>
      <c r="U144" s="114">
        <f>U145+U146+U147+U148</f>
        <v>0</v>
      </c>
      <c r="V144" s="114">
        <f>V145+V146+V147+V148</f>
        <v>0</v>
      </c>
      <c r="W144" s="114">
        <f>W145+W146+W147+W148</f>
        <v>0</v>
      </c>
      <c r="X144" s="114">
        <f>X145+X146+X147+X148</f>
        <v>0</v>
      </c>
      <c r="Y144" s="115">
        <f t="shared" si="40"/>
        <v>1770.5</v>
      </c>
    </row>
    <row r="145" spans="3:25" s="123" customFormat="1" ht="25.5" customHeight="1">
      <c r="C145" s="193"/>
      <c r="D145" s="260"/>
      <c r="E145" s="118" t="s">
        <v>1</v>
      </c>
      <c r="F145" s="119"/>
      <c r="G145" s="120"/>
      <c r="H145" s="120"/>
      <c r="I145" s="121"/>
      <c r="J145" s="111">
        <f>I145-H145</f>
        <v>0</v>
      </c>
      <c r="K145" s="122">
        <v>0</v>
      </c>
      <c r="L145" s="122">
        <v>0</v>
      </c>
      <c r="M145" s="122">
        <v>0</v>
      </c>
      <c r="N145" s="122">
        <v>0</v>
      </c>
      <c r="O145" s="122">
        <v>0</v>
      </c>
      <c r="P145" s="122">
        <v>0</v>
      </c>
      <c r="Q145" s="122">
        <v>0</v>
      </c>
      <c r="R145" s="122">
        <v>0</v>
      </c>
      <c r="S145" s="122">
        <v>0</v>
      </c>
      <c r="T145" s="122">
        <v>0</v>
      </c>
      <c r="U145" s="122">
        <v>0</v>
      </c>
      <c r="V145" s="122">
        <v>0</v>
      </c>
      <c r="W145" s="122">
        <v>0</v>
      </c>
      <c r="X145" s="122">
        <v>0</v>
      </c>
      <c r="Y145" s="115">
        <f t="shared" si="40"/>
        <v>0</v>
      </c>
    </row>
    <row r="146" spans="3:25" s="123" customFormat="1" ht="20.25">
      <c r="C146" s="193"/>
      <c r="D146" s="260"/>
      <c r="E146" s="118" t="s">
        <v>2</v>
      </c>
      <c r="F146" s="119"/>
      <c r="G146" s="119"/>
      <c r="H146" s="119"/>
      <c r="I146" s="119"/>
      <c r="J146" s="119">
        <v>0</v>
      </c>
      <c r="K146" s="122">
        <v>0</v>
      </c>
      <c r="L146" s="122">
        <v>0</v>
      </c>
      <c r="M146" s="122">
        <v>0</v>
      </c>
      <c r="N146" s="122"/>
      <c r="O146" s="122">
        <v>1464.2</v>
      </c>
      <c r="P146" s="122">
        <v>0</v>
      </c>
      <c r="Q146" s="122">
        <v>288.39999999999998</v>
      </c>
      <c r="R146" s="122">
        <v>0</v>
      </c>
      <c r="S146" s="122">
        <v>0</v>
      </c>
      <c r="T146" s="122">
        <v>0</v>
      </c>
      <c r="U146" s="122">
        <v>0</v>
      </c>
      <c r="V146" s="122">
        <v>0</v>
      </c>
      <c r="W146" s="122">
        <v>0</v>
      </c>
      <c r="X146" s="122">
        <v>0</v>
      </c>
      <c r="Y146" s="115">
        <f t="shared" si="40"/>
        <v>1752.6</v>
      </c>
    </row>
    <row r="147" spans="3:25" s="123" customFormat="1" ht="20.25">
      <c r="C147" s="193"/>
      <c r="D147" s="260"/>
      <c r="E147" s="118" t="s">
        <v>6</v>
      </c>
      <c r="F147" s="119"/>
      <c r="G147" s="120"/>
      <c r="H147" s="120"/>
      <c r="I147" s="121"/>
      <c r="J147" s="111">
        <f>I147-H147</f>
        <v>0</v>
      </c>
      <c r="K147" s="125">
        <v>0</v>
      </c>
      <c r="L147" s="125">
        <v>0</v>
      </c>
      <c r="M147" s="122">
        <v>0</v>
      </c>
      <c r="N147" s="122"/>
      <c r="O147" s="125">
        <v>14.9</v>
      </c>
      <c r="P147" s="125">
        <v>0</v>
      </c>
      <c r="Q147" s="125">
        <v>3</v>
      </c>
      <c r="R147" s="125">
        <v>0</v>
      </c>
      <c r="S147" s="125">
        <v>0</v>
      </c>
      <c r="T147" s="125">
        <v>0</v>
      </c>
      <c r="U147" s="125">
        <v>0</v>
      </c>
      <c r="V147" s="125">
        <v>0</v>
      </c>
      <c r="W147" s="125">
        <v>0</v>
      </c>
      <c r="X147" s="125">
        <v>0</v>
      </c>
      <c r="Y147" s="115">
        <f t="shared" si="40"/>
        <v>17.899999999999999</v>
      </c>
    </row>
    <row r="148" spans="3:25" s="123" customFormat="1" ht="78.75" customHeight="1">
      <c r="C148" s="194"/>
      <c r="D148" s="261"/>
      <c r="E148" s="118" t="s">
        <v>3</v>
      </c>
      <c r="F148" s="119"/>
      <c r="G148" s="120"/>
      <c r="H148" s="120"/>
      <c r="I148" s="121"/>
      <c r="J148" s="111"/>
      <c r="K148" s="125">
        <v>0</v>
      </c>
      <c r="L148" s="125">
        <v>0</v>
      </c>
      <c r="M148" s="122">
        <v>0</v>
      </c>
      <c r="N148" s="122"/>
      <c r="O148" s="125">
        <v>0</v>
      </c>
      <c r="P148" s="125">
        <v>0</v>
      </c>
      <c r="Q148" s="125">
        <v>0</v>
      </c>
      <c r="R148" s="125">
        <v>0</v>
      </c>
      <c r="S148" s="125">
        <v>0</v>
      </c>
      <c r="T148" s="125">
        <v>0</v>
      </c>
      <c r="U148" s="125">
        <v>0</v>
      </c>
      <c r="V148" s="125">
        <v>0</v>
      </c>
      <c r="W148" s="125">
        <v>0</v>
      </c>
      <c r="X148" s="125">
        <v>0</v>
      </c>
      <c r="Y148" s="115">
        <f t="shared" si="40"/>
        <v>0</v>
      </c>
    </row>
    <row r="149" spans="3:25" s="117" customFormat="1" ht="30.6" customHeight="1">
      <c r="C149" s="193" t="s">
        <v>99</v>
      </c>
      <c r="D149" s="259" t="s">
        <v>106</v>
      </c>
      <c r="E149" s="110" t="s">
        <v>4</v>
      </c>
      <c r="F149" s="111"/>
      <c r="G149" s="112"/>
      <c r="H149" s="112"/>
      <c r="I149" s="113"/>
      <c r="J149" s="111">
        <f>I149-H149</f>
        <v>0</v>
      </c>
      <c r="K149" s="114">
        <f>K150+K151+K152+K153</f>
        <v>0</v>
      </c>
      <c r="L149" s="114">
        <f t="shared" ref="L149:S149" si="44">L150+L151+L152+L153</f>
        <v>0</v>
      </c>
      <c r="M149" s="114">
        <f t="shared" si="44"/>
        <v>0</v>
      </c>
      <c r="N149" s="114">
        <f t="shared" si="44"/>
        <v>0</v>
      </c>
      <c r="O149" s="114">
        <f t="shared" si="44"/>
        <v>839.9</v>
      </c>
      <c r="P149" s="114">
        <f t="shared" si="44"/>
        <v>0</v>
      </c>
      <c r="Q149" s="114">
        <f t="shared" si="44"/>
        <v>0</v>
      </c>
      <c r="R149" s="114">
        <f t="shared" si="44"/>
        <v>0</v>
      </c>
      <c r="S149" s="114">
        <f t="shared" si="44"/>
        <v>0</v>
      </c>
      <c r="T149" s="114">
        <f>T150+T151+T152+T153</f>
        <v>0</v>
      </c>
      <c r="U149" s="114">
        <f>U150+U151+U152+U153</f>
        <v>0</v>
      </c>
      <c r="V149" s="114">
        <f>V150+V151+V152+V153</f>
        <v>0</v>
      </c>
      <c r="W149" s="114">
        <f>W150+W151+W152+W153</f>
        <v>0</v>
      </c>
      <c r="X149" s="114">
        <f>X150+X151+X152+X153</f>
        <v>0</v>
      </c>
      <c r="Y149" s="115">
        <f t="shared" si="40"/>
        <v>839.9</v>
      </c>
    </row>
    <row r="150" spans="3:25" s="123" customFormat="1" ht="30.6" customHeight="1">
      <c r="C150" s="193"/>
      <c r="D150" s="260"/>
      <c r="E150" s="118" t="s">
        <v>1</v>
      </c>
      <c r="F150" s="119"/>
      <c r="G150" s="120"/>
      <c r="H150" s="120"/>
      <c r="I150" s="121"/>
      <c r="J150" s="111">
        <f>I150-H150</f>
        <v>0</v>
      </c>
      <c r="K150" s="122">
        <v>0</v>
      </c>
      <c r="L150" s="122">
        <v>0</v>
      </c>
      <c r="M150" s="122">
        <v>0</v>
      </c>
      <c r="N150" s="122">
        <v>0</v>
      </c>
      <c r="O150" s="122">
        <v>0</v>
      </c>
      <c r="P150" s="122">
        <v>0</v>
      </c>
      <c r="Q150" s="122">
        <v>0</v>
      </c>
      <c r="R150" s="122">
        <v>0</v>
      </c>
      <c r="S150" s="122">
        <v>0</v>
      </c>
      <c r="T150" s="122">
        <v>0</v>
      </c>
      <c r="U150" s="122">
        <v>0</v>
      </c>
      <c r="V150" s="122">
        <v>0</v>
      </c>
      <c r="W150" s="122">
        <v>0</v>
      </c>
      <c r="X150" s="122">
        <v>0</v>
      </c>
      <c r="Y150" s="115">
        <f t="shared" si="40"/>
        <v>0</v>
      </c>
    </row>
    <row r="151" spans="3:25" s="123" customFormat="1" ht="30.6" customHeight="1">
      <c r="C151" s="193"/>
      <c r="D151" s="260"/>
      <c r="E151" s="118" t="s">
        <v>2</v>
      </c>
      <c r="F151" s="119"/>
      <c r="G151" s="119"/>
      <c r="H151" s="119"/>
      <c r="I151" s="119"/>
      <c r="J151" s="119">
        <v>0</v>
      </c>
      <c r="K151" s="122">
        <v>0</v>
      </c>
      <c r="L151" s="122">
        <v>0</v>
      </c>
      <c r="M151" s="122">
        <v>0</v>
      </c>
      <c r="N151" s="122"/>
      <c r="O151" s="122">
        <v>831.5</v>
      </c>
      <c r="P151" s="122">
        <v>0</v>
      </c>
      <c r="Q151" s="122">
        <v>0</v>
      </c>
      <c r="R151" s="122">
        <v>0</v>
      </c>
      <c r="S151" s="122">
        <v>0</v>
      </c>
      <c r="T151" s="122">
        <v>0</v>
      </c>
      <c r="U151" s="122">
        <v>0</v>
      </c>
      <c r="V151" s="122">
        <v>0</v>
      </c>
      <c r="W151" s="122">
        <v>0</v>
      </c>
      <c r="X151" s="122">
        <v>0</v>
      </c>
      <c r="Y151" s="115">
        <f t="shared" si="40"/>
        <v>831.5</v>
      </c>
    </row>
    <row r="152" spans="3:25" s="123" customFormat="1" ht="30.6" customHeight="1">
      <c r="C152" s="193"/>
      <c r="D152" s="260"/>
      <c r="E152" s="118" t="s">
        <v>6</v>
      </c>
      <c r="F152" s="119"/>
      <c r="G152" s="120"/>
      <c r="H152" s="120"/>
      <c r="I152" s="121"/>
      <c r="J152" s="111">
        <f>I152-H152</f>
        <v>0</v>
      </c>
      <c r="K152" s="125">
        <v>0</v>
      </c>
      <c r="L152" s="125">
        <v>0</v>
      </c>
      <c r="M152" s="122">
        <v>0</v>
      </c>
      <c r="N152" s="122"/>
      <c r="O152" s="125">
        <v>8.4</v>
      </c>
      <c r="P152" s="125">
        <v>0</v>
      </c>
      <c r="Q152" s="125">
        <v>0</v>
      </c>
      <c r="R152" s="125">
        <v>0</v>
      </c>
      <c r="S152" s="125">
        <v>0</v>
      </c>
      <c r="T152" s="125">
        <v>0</v>
      </c>
      <c r="U152" s="125">
        <v>0</v>
      </c>
      <c r="V152" s="125">
        <v>0</v>
      </c>
      <c r="W152" s="125">
        <v>0</v>
      </c>
      <c r="X152" s="125">
        <v>0</v>
      </c>
      <c r="Y152" s="115">
        <f t="shared" si="40"/>
        <v>8.4</v>
      </c>
    </row>
    <row r="153" spans="3:25" s="123" customFormat="1" ht="61.5" customHeight="1">
      <c r="C153" s="194"/>
      <c r="D153" s="261"/>
      <c r="E153" s="118" t="s">
        <v>3</v>
      </c>
      <c r="F153" s="119"/>
      <c r="G153" s="120"/>
      <c r="H153" s="120"/>
      <c r="I153" s="121"/>
      <c r="J153" s="111"/>
      <c r="K153" s="125">
        <v>0</v>
      </c>
      <c r="L153" s="125">
        <v>0</v>
      </c>
      <c r="M153" s="122">
        <v>0</v>
      </c>
      <c r="N153" s="122"/>
      <c r="O153" s="125">
        <v>0</v>
      </c>
      <c r="P153" s="125">
        <v>0</v>
      </c>
      <c r="Q153" s="125">
        <v>0</v>
      </c>
      <c r="R153" s="125">
        <v>0</v>
      </c>
      <c r="S153" s="125">
        <v>0</v>
      </c>
      <c r="T153" s="125">
        <v>0</v>
      </c>
      <c r="U153" s="125">
        <v>0</v>
      </c>
      <c r="V153" s="125">
        <v>0</v>
      </c>
      <c r="W153" s="125">
        <v>0</v>
      </c>
      <c r="X153" s="125">
        <v>0</v>
      </c>
      <c r="Y153" s="115">
        <f t="shared" si="40"/>
        <v>0</v>
      </c>
    </row>
    <row r="154" spans="3:25" s="25" customFormat="1" ht="20.25" customHeight="1">
      <c r="C154" s="202" t="s">
        <v>108</v>
      </c>
      <c r="D154" s="239" t="s">
        <v>109</v>
      </c>
      <c r="E154" s="24" t="s">
        <v>4</v>
      </c>
      <c r="F154" s="92"/>
      <c r="G154" s="65"/>
      <c r="H154" s="65"/>
      <c r="I154" s="66"/>
      <c r="J154" s="92">
        <f>I154-H154</f>
        <v>0</v>
      </c>
      <c r="K154" s="68">
        <f>K155+K156+K157+K158</f>
        <v>0</v>
      </c>
      <c r="L154" s="68">
        <f t="shared" ref="L154:S154" si="45">L155+L156+L157+L158</f>
        <v>0</v>
      </c>
      <c r="M154" s="68">
        <f t="shared" si="45"/>
        <v>0</v>
      </c>
      <c r="N154" s="68">
        <f t="shared" si="45"/>
        <v>0</v>
      </c>
      <c r="O154" s="68">
        <f t="shared" si="45"/>
        <v>0</v>
      </c>
      <c r="P154" s="68">
        <f t="shared" si="45"/>
        <v>0</v>
      </c>
      <c r="Q154" s="68">
        <f t="shared" si="45"/>
        <v>0</v>
      </c>
      <c r="R154" s="68">
        <f t="shared" si="45"/>
        <v>0</v>
      </c>
      <c r="S154" s="68">
        <f t="shared" si="45"/>
        <v>43598.5</v>
      </c>
      <c r="T154" s="68">
        <f>T155+T156+T157+T158</f>
        <v>27802.2</v>
      </c>
      <c r="U154" s="68">
        <f>U155+U156+U157+U158</f>
        <v>0</v>
      </c>
      <c r="V154" s="68">
        <f>V155+V156+V157+V158</f>
        <v>0</v>
      </c>
      <c r="W154" s="68">
        <f>W155+W156+W157+W158</f>
        <v>0</v>
      </c>
      <c r="X154" s="68">
        <f>X155+X156+X157+X158</f>
        <v>0</v>
      </c>
      <c r="Y154" s="100">
        <f t="shared" si="40"/>
        <v>71400.7</v>
      </c>
    </row>
    <row r="155" spans="3:25" ht="25.5" customHeight="1">
      <c r="C155" s="202"/>
      <c r="D155" s="240"/>
      <c r="E155" s="26" t="s">
        <v>1</v>
      </c>
      <c r="F155" s="74"/>
      <c r="G155" s="70"/>
      <c r="H155" s="70"/>
      <c r="I155" s="71"/>
      <c r="J155" s="92">
        <f>I155-H155</f>
        <v>0</v>
      </c>
      <c r="K155" s="72">
        <v>0</v>
      </c>
      <c r="L155" s="72">
        <v>0</v>
      </c>
      <c r="M155" s="72">
        <v>0</v>
      </c>
      <c r="N155" s="72">
        <v>0</v>
      </c>
      <c r="O155" s="72">
        <v>0</v>
      </c>
      <c r="P155" s="72">
        <v>0</v>
      </c>
      <c r="Q155" s="72">
        <v>0</v>
      </c>
      <c r="R155" s="72">
        <v>0</v>
      </c>
      <c r="S155" s="72">
        <v>42730.9</v>
      </c>
      <c r="T155" s="72">
        <v>27248.9</v>
      </c>
      <c r="U155" s="72">
        <v>0</v>
      </c>
      <c r="V155" s="72">
        <v>0</v>
      </c>
      <c r="W155" s="72">
        <v>0</v>
      </c>
      <c r="X155" s="72">
        <v>0</v>
      </c>
      <c r="Y155" s="100">
        <f t="shared" si="40"/>
        <v>69979.8</v>
      </c>
    </row>
    <row r="156" spans="3:25" ht="20.25">
      <c r="C156" s="202"/>
      <c r="D156" s="240"/>
      <c r="E156" s="26" t="s">
        <v>2</v>
      </c>
      <c r="F156" s="74"/>
      <c r="G156" s="74"/>
      <c r="H156" s="74"/>
      <c r="I156" s="74"/>
      <c r="J156" s="74">
        <v>0</v>
      </c>
      <c r="K156" s="72">
        <v>0</v>
      </c>
      <c r="L156" s="72">
        <v>0</v>
      </c>
      <c r="M156" s="72">
        <v>0</v>
      </c>
      <c r="N156" s="72">
        <v>0</v>
      </c>
      <c r="O156" s="72">
        <v>0</v>
      </c>
      <c r="P156" s="72">
        <v>0</v>
      </c>
      <c r="Q156" s="72">
        <v>0</v>
      </c>
      <c r="R156" s="72">
        <v>0</v>
      </c>
      <c r="S156" s="72">
        <v>431.6</v>
      </c>
      <c r="T156" s="72">
        <v>275.3</v>
      </c>
      <c r="U156" s="72">
        <v>0</v>
      </c>
      <c r="V156" s="72">
        <v>0</v>
      </c>
      <c r="W156" s="72">
        <v>0</v>
      </c>
      <c r="X156" s="72">
        <v>0</v>
      </c>
      <c r="Y156" s="100">
        <f t="shared" si="40"/>
        <v>706.90000000000009</v>
      </c>
    </row>
    <row r="157" spans="3:25" ht="20.25">
      <c r="C157" s="202"/>
      <c r="D157" s="240"/>
      <c r="E157" s="26" t="s">
        <v>6</v>
      </c>
      <c r="F157" s="74"/>
      <c r="G157" s="70"/>
      <c r="H157" s="70"/>
      <c r="I157" s="71"/>
      <c r="J157" s="92">
        <f>I157-H157</f>
        <v>0</v>
      </c>
      <c r="K157" s="77">
        <v>0</v>
      </c>
      <c r="L157" s="77">
        <v>0</v>
      </c>
      <c r="M157" s="77">
        <v>0</v>
      </c>
      <c r="N157" s="77">
        <v>0</v>
      </c>
      <c r="O157" s="77">
        <v>0</v>
      </c>
      <c r="P157" s="77">
        <v>0</v>
      </c>
      <c r="Q157" s="77">
        <v>0</v>
      </c>
      <c r="R157" s="77">
        <v>0</v>
      </c>
      <c r="S157" s="77">
        <v>436</v>
      </c>
      <c r="T157" s="77">
        <v>278</v>
      </c>
      <c r="U157" s="77">
        <v>0</v>
      </c>
      <c r="V157" s="77">
        <v>0</v>
      </c>
      <c r="W157" s="77">
        <v>0</v>
      </c>
      <c r="X157" s="77">
        <v>0</v>
      </c>
      <c r="Y157" s="100">
        <f t="shared" si="40"/>
        <v>714</v>
      </c>
    </row>
    <row r="158" spans="3:25" ht="18.600000000000001" customHeight="1">
      <c r="C158" s="203"/>
      <c r="D158" s="241"/>
      <c r="E158" s="26" t="s">
        <v>3</v>
      </c>
      <c r="F158" s="74"/>
      <c r="G158" s="70"/>
      <c r="H158" s="70"/>
      <c r="I158" s="71"/>
      <c r="J158" s="92"/>
      <c r="K158" s="77">
        <v>0</v>
      </c>
      <c r="L158" s="77">
        <v>0</v>
      </c>
      <c r="M158" s="72">
        <v>0</v>
      </c>
      <c r="N158" s="72"/>
      <c r="O158" s="72">
        <v>0</v>
      </c>
      <c r="P158" s="72"/>
      <c r="Q158" s="72">
        <v>0</v>
      </c>
      <c r="R158" s="72"/>
      <c r="S158" s="72">
        <v>0</v>
      </c>
      <c r="T158" s="72">
        <v>0</v>
      </c>
      <c r="U158" s="72">
        <v>0</v>
      </c>
      <c r="V158" s="72">
        <v>0</v>
      </c>
      <c r="W158" s="72">
        <v>0</v>
      </c>
      <c r="X158" s="72">
        <v>0</v>
      </c>
      <c r="Y158" s="100">
        <f t="shared" si="40"/>
        <v>0</v>
      </c>
    </row>
    <row r="159" spans="3:25" s="25" customFormat="1" ht="20.25" customHeight="1">
      <c r="C159" s="202" t="s">
        <v>112</v>
      </c>
      <c r="D159" s="239" t="s">
        <v>113</v>
      </c>
      <c r="E159" s="24" t="s">
        <v>4</v>
      </c>
      <c r="F159" s="92"/>
      <c r="G159" s="65"/>
      <c r="H159" s="65"/>
      <c r="I159" s="66"/>
      <c r="J159" s="92">
        <f>I159-H159</f>
        <v>0</v>
      </c>
      <c r="K159" s="68">
        <f>K160+K161+K162+K163</f>
        <v>0</v>
      </c>
      <c r="L159" s="68">
        <f t="shared" ref="L159:S159" si="46">L160+L161+L162+L163</f>
        <v>0</v>
      </c>
      <c r="M159" s="68">
        <f t="shared" si="46"/>
        <v>0</v>
      </c>
      <c r="N159" s="68">
        <f t="shared" si="46"/>
        <v>0</v>
      </c>
      <c r="O159" s="68">
        <f t="shared" si="46"/>
        <v>0</v>
      </c>
      <c r="P159" s="68">
        <f t="shared" si="46"/>
        <v>0</v>
      </c>
      <c r="Q159" s="68">
        <f t="shared" si="46"/>
        <v>15167.9</v>
      </c>
      <c r="R159" s="68">
        <f t="shared" si="46"/>
        <v>0</v>
      </c>
      <c r="S159" s="147">
        <f t="shared" si="46"/>
        <v>0</v>
      </c>
      <c r="T159" s="147">
        <f>T160+T161+T162+T163</f>
        <v>0</v>
      </c>
      <c r="U159" s="68">
        <f>U160+U161+U162+U163</f>
        <v>0</v>
      </c>
      <c r="V159" s="68">
        <f>V160+V161+V162+V163</f>
        <v>0</v>
      </c>
      <c r="W159" s="68">
        <f>W160+W161+W162+W163</f>
        <v>0</v>
      </c>
      <c r="X159" s="68">
        <f>X160+X161+X162+X163</f>
        <v>0</v>
      </c>
      <c r="Y159" s="100">
        <f t="shared" si="40"/>
        <v>15167.9</v>
      </c>
    </row>
    <row r="160" spans="3:25" ht="25.5" customHeight="1">
      <c r="C160" s="202"/>
      <c r="D160" s="240"/>
      <c r="E160" s="26" t="s">
        <v>1</v>
      </c>
      <c r="F160" s="74"/>
      <c r="G160" s="70"/>
      <c r="H160" s="70"/>
      <c r="I160" s="71"/>
      <c r="J160" s="92">
        <f>I160-H160</f>
        <v>0</v>
      </c>
      <c r="K160" s="72">
        <v>0</v>
      </c>
      <c r="L160" s="72">
        <v>0</v>
      </c>
      <c r="M160" s="72">
        <v>0</v>
      </c>
      <c r="N160" s="72">
        <v>0</v>
      </c>
      <c r="O160" s="72">
        <v>0</v>
      </c>
      <c r="P160" s="72">
        <v>0</v>
      </c>
      <c r="Q160" s="72">
        <v>0</v>
      </c>
      <c r="R160" s="72">
        <v>0</v>
      </c>
      <c r="S160" s="73">
        <v>0</v>
      </c>
      <c r="T160" s="73">
        <v>0</v>
      </c>
      <c r="U160" s="72">
        <v>0</v>
      </c>
      <c r="V160" s="72">
        <v>0</v>
      </c>
      <c r="W160" s="72">
        <v>0</v>
      </c>
      <c r="X160" s="72">
        <v>0</v>
      </c>
      <c r="Y160" s="100">
        <f t="shared" si="40"/>
        <v>0</v>
      </c>
    </row>
    <row r="161" spans="3:25" ht="20.25">
      <c r="C161" s="202"/>
      <c r="D161" s="240"/>
      <c r="E161" s="26" t="s">
        <v>2</v>
      </c>
      <c r="F161" s="74"/>
      <c r="G161" s="74"/>
      <c r="H161" s="74"/>
      <c r="I161" s="74"/>
      <c r="J161" s="74">
        <v>0</v>
      </c>
      <c r="K161" s="72">
        <v>0</v>
      </c>
      <c r="L161" s="72">
        <v>0</v>
      </c>
      <c r="M161" s="72">
        <v>0</v>
      </c>
      <c r="N161" s="72">
        <v>0</v>
      </c>
      <c r="O161" s="72">
        <v>0</v>
      </c>
      <c r="P161" s="72">
        <v>0</v>
      </c>
      <c r="Q161" s="72">
        <f>10080.5+5087.4</f>
        <v>15167.9</v>
      </c>
      <c r="R161" s="72">
        <v>0</v>
      </c>
      <c r="S161" s="73">
        <v>0</v>
      </c>
      <c r="T161" s="73">
        <v>0</v>
      </c>
      <c r="U161" s="72">
        <v>0</v>
      </c>
      <c r="V161" s="72">
        <v>0</v>
      </c>
      <c r="W161" s="72">
        <v>0</v>
      </c>
      <c r="X161" s="72">
        <v>0</v>
      </c>
      <c r="Y161" s="100">
        <f t="shared" si="40"/>
        <v>15167.9</v>
      </c>
    </row>
    <row r="162" spans="3:25" ht="20.25">
      <c r="C162" s="202"/>
      <c r="D162" s="240"/>
      <c r="E162" s="26" t="s">
        <v>6</v>
      </c>
      <c r="F162" s="74"/>
      <c r="G162" s="70"/>
      <c r="H162" s="70"/>
      <c r="I162" s="71"/>
      <c r="J162" s="92">
        <f>I162-H162</f>
        <v>0</v>
      </c>
      <c r="K162" s="77">
        <v>0</v>
      </c>
      <c r="L162" s="77">
        <v>0</v>
      </c>
      <c r="M162" s="77">
        <v>0</v>
      </c>
      <c r="N162" s="77">
        <v>0</v>
      </c>
      <c r="O162" s="77">
        <v>0</v>
      </c>
      <c r="P162" s="77">
        <v>0</v>
      </c>
      <c r="Q162" s="77">
        <v>0</v>
      </c>
      <c r="R162" s="77">
        <v>0</v>
      </c>
      <c r="S162" s="171">
        <v>0</v>
      </c>
      <c r="T162" s="171">
        <v>0</v>
      </c>
      <c r="U162" s="77">
        <v>0</v>
      </c>
      <c r="V162" s="77">
        <v>0</v>
      </c>
      <c r="W162" s="77">
        <v>0</v>
      </c>
      <c r="X162" s="77">
        <v>0</v>
      </c>
      <c r="Y162" s="100">
        <f t="shared" si="40"/>
        <v>0</v>
      </c>
    </row>
    <row r="163" spans="3:25" ht="39" customHeight="1">
      <c r="C163" s="203"/>
      <c r="D163" s="241"/>
      <c r="E163" s="26" t="s">
        <v>3</v>
      </c>
      <c r="F163" s="74"/>
      <c r="G163" s="70"/>
      <c r="H163" s="70"/>
      <c r="I163" s="71"/>
      <c r="J163" s="92"/>
      <c r="K163" s="77">
        <v>0</v>
      </c>
      <c r="L163" s="77">
        <v>0</v>
      </c>
      <c r="M163" s="72">
        <v>0</v>
      </c>
      <c r="N163" s="72"/>
      <c r="O163" s="72">
        <v>0</v>
      </c>
      <c r="P163" s="72"/>
      <c r="Q163" s="72">
        <v>0</v>
      </c>
      <c r="R163" s="72"/>
      <c r="S163" s="72">
        <v>0</v>
      </c>
      <c r="T163" s="72">
        <v>0</v>
      </c>
      <c r="U163" s="72">
        <v>0</v>
      </c>
      <c r="V163" s="72">
        <v>0</v>
      </c>
      <c r="W163" s="72">
        <v>0</v>
      </c>
      <c r="X163" s="72">
        <v>0</v>
      </c>
      <c r="Y163" s="100">
        <f t="shared" si="40"/>
        <v>0</v>
      </c>
    </row>
    <row r="164" spans="3:25" s="176" customFormat="1" ht="30.6" customHeight="1">
      <c r="C164" s="173" t="s">
        <v>117</v>
      </c>
      <c r="D164" s="247" t="s">
        <v>118</v>
      </c>
      <c r="E164" s="27" t="s">
        <v>4</v>
      </c>
      <c r="F164" s="64"/>
      <c r="G164" s="83"/>
      <c r="H164" s="83"/>
      <c r="I164" s="84"/>
      <c r="J164" s="64">
        <f>I164-H164</f>
        <v>0</v>
      </c>
      <c r="K164" s="147">
        <f>K165+K166+K167+K168</f>
        <v>0</v>
      </c>
      <c r="L164" s="147">
        <f t="shared" ref="L164:S164" si="47">L165+L166+L167+L168</f>
        <v>0</v>
      </c>
      <c r="M164" s="147">
        <f t="shared" si="47"/>
        <v>0</v>
      </c>
      <c r="N164" s="147">
        <f t="shared" si="47"/>
        <v>0</v>
      </c>
      <c r="O164" s="147">
        <f t="shared" si="47"/>
        <v>0</v>
      </c>
      <c r="P164" s="147">
        <f t="shared" si="47"/>
        <v>0</v>
      </c>
      <c r="Q164" s="147">
        <f t="shared" si="47"/>
        <v>101.1</v>
      </c>
      <c r="R164" s="147">
        <f t="shared" si="47"/>
        <v>0</v>
      </c>
      <c r="S164" s="147">
        <f t="shared" si="47"/>
        <v>0</v>
      </c>
      <c r="T164" s="147">
        <f>T165+T166+T167+T168</f>
        <v>0</v>
      </c>
      <c r="U164" s="147">
        <f>U165+U166+U167+U168</f>
        <v>0</v>
      </c>
      <c r="V164" s="147">
        <f>V165+V166+V167+V168</f>
        <v>0</v>
      </c>
      <c r="W164" s="147">
        <f>W165+W166+W167+W168</f>
        <v>0</v>
      </c>
      <c r="X164" s="147">
        <f>X165+X166+X167+X168</f>
        <v>0</v>
      </c>
      <c r="Y164" s="175">
        <f t="shared" si="40"/>
        <v>101.1</v>
      </c>
    </row>
    <row r="165" spans="3:25" s="29" customFormat="1" ht="30.6" customHeight="1">
      <c r="C165" s="172"/>
      <c r="D165" s="242"/>
      <c r="E165" s="28" t="s">
        <v>1</v>
      </c>
      <c r="F165" s="69"/>
      <c r="G165" s="75"/>
      <c r="H165" s="75"/>
      <c r="I165" s="81"/>
      <c r="J165" s="64">
        <f>I165-H165</f>
        <v>0</v>
      </c>
      <c r="K165" s="73">
        <v>0</v>
      </c>
      <c r="L165" s="73">
        <v>0</v>
      </c>
      <c r="M165" s="73">
        <v>0</v>
      </c>
      <c r="N165" s="73">
        <v>0</v>
      </c>
      <c r="O165" s="73">
        <v>0</v>
      </c>
      <c r="P165" s="73">
        <v>0</v>
      </c>
      <c r="Q165" s="73">
        <v>0</v>
      </c>
      <c r="R165" s="73">
        <v>0</v>
      </c>
      <c r="S165" s="73">
        <v>0</v>
      </c>
      <c r="T165" s="73">
        <v>0</v>
      </c>
      <c r="U165" s="73">
        <v>0</v>
      </c>
      <c r="V165" s="73">
        <v>0</v>
      </c>
      <c r="W165" s="73">
        <v>0</v>
      </c>
      <c r="X165" s="73">
        <v>0</v>
      </c>
      <c r="Y165" s="175">
        <f t="shared" si="40"/>
        <v>0</v>
      </c>
    </row>
    <row r="166" spans="3:25" s="29" customFormat="1" ht="30.6" customHeight="1">
      <c r="C166" s="172"/>
      <c r="D166" s="242"/>
      <c r="E166" s="28" t="s">
        <v>2</v>
      </c>
      <c r="F166" s="69"/>
      <c r="G166" s="69"/>
      <c r="H166" s="69"/>
      <c r="I166" s="69"/>
      <c r="J166" s="69">
        <v>0</v>
      </c>
      <c r="K166" s="73">
        <v>0</v>
      </c>
      <c r="L166" s="73">
        <v>0</v>
      </c>
      <c r="M166" s="73">
        <v>0</v>
      </c>
      <c r="N166" s="73"/>
      <c r="O166" s="73">
        <v>0</v>
      </c>
      <c r="P166" s="73">
        <v>0</v>
      </c>
      <c r="Q166" s="73">
        <v>100</v>
      </c>
      <c r="R166" s="73">
        <v>0</v>
      </c>
      <c r="S166" s="73">
        <v>0</v>
      </c>
      <c r="T166" s="73">
        <v>0</v>
      </c>
      <c r="U166" s="73">
        <v>0</v>
      </c>
      <c r="V166" s="73">
        <v>0</v>
      </c>
      <c r="W166" s="73">
        <v>0</v>
      </c>
      <c r="X166" s="73">
        <v>0</v>
      </c>
      <c r="Y166" s="175">
        <f t="shared" si="40"/>
        <v>100</v>
      </c>
    </row>
    <row r="167" spans="3:25" s="29" customFormat="1" ht="30.6" customHeight="1">
      <c r="C167" s="172"/>
      <c r="D167" s="242"/>
      <c r="E167" s="28" t="s">
        <v>6</v>
      </c>
      <c r="F167" s="69"/>
      <c r="G167" s="75"/>
      <c r="H167" s="75"/>
      <c r="I167" s="81"/>
      <c r="J167" s="64">
        <f>I167-H167</f>
        <v>0</v>
      </c>
      <c r="K167" s="171">
        <v>0</v>
      </c>
      <c r="L167" s="171">
        <v>0</v>
      </c>
      <c r="M167" s="73">
        <v>0</v>
      </c>
      <c r="N167" s="73"/>
      <c r="O167" s="171">
        <v>0</v>
      </c>
      <c r="P167" s="171">
        <v>0</v>
      </c>
      <c r="Q167" s="171">
        <v>1.1000000000000001</v>
      </c>
      <c r="R167" s="171">
        <v>0</v>
      </c>
      <c r="S167" s="171">
        <v>0</v>
      </c>
      <c r="T167" s="171">
        <v>0</v>
      </c>
      <c r="U167" s="171">
        <v>0</v>
      </c>
      <c r="V167" s="171">
        <v>0</v>
      </c>
      <c r="W167" s="171">
        <v>0</v>
      </c>
      <c r="X167" s="171">
        <v>0</v>
      </c>
      <c r="Y167" s="175">
        <f t="shared" si="40"/>
        <v>1.1000000000000001</v>
      </c>
    </row>
    <row r="168" spans="3:25" s="29" customFormat="1" ht="45.75" customHeight="1">
      <c r="C168" s="204"/>
      <c r="D168" s="243"/>
      <c r="E168" s="28" t="s">
        <v>3</v>
      </c>
      <c r="F168" s="69"/>
      <c r="G168" s="75"/>
      <c r="H168" s="75"/>
      <c r="I168" s="81"/>
      <c r="J168" s="64"/>
      <c r="K168" s="171">
        <v>0</v>
      </c>
      <c r="L168" s="171">
        <v>0</v>
      </c>
      <c r="M168" s="171">
        <v>0</v>
      </c>
      <c r="N168" s="73"/>
      <c r="O168" s="171">
        <v>0</v>
      </c>
      <c r="P168" s="171">
        <v>0</v>
      </c>
      <c r="Q168" s="171">
        <v>0</v>
      </c>
      <c r="R168" s="171">
        <v>0</v>
      </c>
      <c r="S168" s="171">
        <v>0</v>
      </c>
      <c r="T168" s="171">
        <v>0</v>
      </c>
      <c r="U168" s="171">
        <v>0</v>
      </c>
      <c r="V168" s="171">
        <v>0</v>
      </c>
      <c r="W168" s="171">
        <v>0</v>
      </c>
      <c r="X168" s="171">
        <v>0</v>
      </c>
      <c r="Y168" s="175">
        <f t="shared" si="40"/>
        <v>0</v>
      </c>
    </row>
    <row r="169" spans="3:25" s="29" customFormat="1" ht="30.75" customHeight="1">
      <c r="C169" s="173" t="s">
        <v>119</v>
      </c>
      <c r="D169" s="247" t="s">
        <v>120</v>
      </c>
      <c r="E169" s="27" t="s">
        <v>4</v>
      </c>
      <c r="F169" s="206"/>
      <c r="G169" s="207"/>
      <c r="H169" s="207"/>
      <c r="I169" s="208"/>
      <c r="J169" s="209"/>
      <c r="K169" s="147">
        <f>K170+K171+K172+K173</f>
        <v>0</v>
      </c>
      <c r="L169" s="147">
        <f>L170+L171+L172+L173</f>
        <v>0</v>
      </c>
      <c r="M169" s="147">
        <f>M170+M171+M172+M173</f>
        <v>0</v>
      </c>
      <c r="N169" s="211"/>
      <c r="O169" s="147">
        <f>O170+O171+O172+O173</f>
        <v>0</v>
      </c>
      <c r="P169" s="210"/>
      <c r="Q169" s="147">
        <f>Q170+Q171+Q172+Q173</f>
        <v>176.6</v>
      </c>
      <c r="R169" s="210"/>
      <c r="S169" s="147">
        <f t="shared" ref="S169:Y169" si="48">S170+S171+S172+S173</f>
        <v>0</v>
      </c>
      <c r="T169" s="147">
        <f t="shared" si="48"/>
        <v>0</v>
      </c>
      <c r="U169" s="147">
        <f t="shared" si="48"/>
        <v>0</v>
      </c>
      <c r="V169" s="147">
        <f t="shared" si="48"/>
        <v>0</v>
      </c>
      <c r="W169" s="147">
        <f t="shared" si="48"/>
        <v>0</v>
      </c>
      <c r="X169" s="147">
        <f t="shared" si="48"/>
        <v>0</v>
      </c>
      <c r="Y169" s="147">
        <f t="shared" si="48"/>
        <v>176.6</v>
      </c>
    </row>
    <row r="170" spans="3:25" s="29" customFormat="1" ht="28.5" customHeight="1">
      <c r="C170" s="172"/>
      <c r="D170" s="251"/>
      <c r="E170" s="28" t="s">
        <v>1</v>
      </c>
      <c r="F170" s="206"/>
      <c r="G170" s="207"/>
      <c r="H170" s="207"/>
      <c r="I170" s="208"/>
      <c r="J170" s="209"/>
      <c r="K170" s="210">
        <v>0</v>
      </c>
      <c r="L170" s="210">
        <v>0</v>
      </c>
      <c r="M170" s="210">
        <v>0</v>
      </c>
      <c r="N170" s="211"/>
      <c r="O170" s="210">
        <v>0</v>
      </c>
      <c r="P170" s="210"/>
      <c r="Q170" s="210">
        <v>0</v>
      </c>
      <c r="R170" s="210">
        <v>0</v>
      </c>
      <c r="S170" s="210">
        <v>0</v>
      </c>
      <c r="T170" s="211">
        <v>0</v>
      </c>
      <c r="U170" s="210">
        <v>0</v>
      </c>
      <c r="V170" s="210">
        <v>0</v>
      </c>
      <c r="W170" s="210">
        <v>0</v>
      </c>
      <c r="X170" s="210">
        <v>0</v>
      </c>
      <c r="Y170" s="175">
        <f>K170+L170+M170+O170+Q170+S170+T170+U170+V170+W170+X170</f>
        <v>0</v>
      </c>
    </row>
    <row r="171" spans="3:25" s="29" customFormat="1" ht="28.5" customHeight="1">
      <c r="C171" s="172"/>
      <c r="D171" s="251"/>
      <c r="E171" s="28" t="s">
        <v>2</v>
      </c>
      <c r="F171" s="206"/>
      <c r="G171" s="207"/>
      <c r="H171" s="207"/>
      <c r="I171" s="208"/>
      <c r="J171" s="209"/>
      <c r="K171" s="210">
        <v>0</v>
      </c>
      <c r="L171" s="210">
        <v>0</v>
      </c>
      <c r="M171" s="210">
        <v>0</v>
      </c>
      <c r="N171" s="211"/>
      <c r="O171" s="210">
        <v>0</v>
      </c>
      <c r="P171" s="210"/>
      <c r="Q171" s="210">
        <v>176.6</v>
      </c>
      <c r="R171" s="210"/>
      <c r="S171" s="210">
        <v>0</v>
      </c>
      <c r="T171" s="210">
        <v>0</v>
      </c>
      <c r="U171" s="210">
        <v>0</v>
      </c>
      <c r="V171" s="210">
        <v>0</v>
      </c>
      <c r="W171" s="210">
        <v>0</v>
      </c>
      <c r="X171" s="210">
        <v>0</v>
      </c>
      <c r="Y171" s="175">
        <f>K171+L171+M171+O171+Q171+S171+T171+U171+V171+W171+X171</f>
        <v>176.6</v>
      </c>
    </row>
    <row r="172" spans="3:25" s="29" customFormat="1" ht="26.25" customHeight="1">
      <c r="C172" s="213"/>
      <c r="D172" s="251"/>
      <c r="E172" s="28" t="s">
        <v>6</v>
      </c>
      <c r="F172" s="206"/>
      <c r="G172" s="207"/>
      <c r="H172" s="207"/>
      <c r="I172" s="208"/>
      <c r="J172" s="209"/>
      <c r="K172" s="210">
        <v>0</v>
      </c>
      <c r="L172" s="210">
        <v>0</v>
      </c>
      <c r="M172" s="210">
        <v>0</v>
      </c>
      <c r="N172" s="211"/>
      <c r="O172" s="210">
        <v>0</v>
      </c>
      <c r="P172" s="210"/>
      <c r="Q172" s="210">
        <v>0</v>
      </c>
      <c r="R172" s="210">
        <v>0</v>
      </c>
      <c r="S172" s="210">
        <v>0</v>
      </c>
      <c r="T172" s="211">
        <v>0</v>
      </c>
      <c r="U172" s="210">
        <v>0</v>
      </c>
      <c r="V172" s="210">
        <v>0</v>
      </c>
      <c r="W172" s="210">
        <v>0</v>
      </c>
      <c r="X172" s="210">
        <v>0</v>
      </c>
      <c r="Y172" s="175">
        <f>K172+L172+M172+O172+Q172+S172+T172+U172+V172+W172+X172</f>
        <v>0</v>
      </c>
    </row>
    <row r="173" spans="3:25" s="29" customFormat="1" ht="70.5" customHeight="1">
      <c r="C173" s="223"/>
      <c r="D173" s="262"/>
      <c r="E173" s="28" t="s">
        <v>3</v>
      </c>
      <c r="F173" s="69"/>
      <c r="G173" s="75"/>
      <c r="H173" s="75"/>
      <c r="I173" s="81"/>
      <c r="J173" s="64"/>
      <c r="K173" s="171">
        <v>0</v>
      </c>
      <c r="L173" s="171">
        <v>0</v>
      </c>
      <c r="M173" s="171">
        <v>0</v>
      </c>
      <c r="N173" s="73"/>
      <c r="O173" s="171">
        <v>0</v>
      </c>
      <c r="P173" s="171"/>
      <c r="Q173" s="171">
        <v>0</v>
      </c>
      <c r="R173" s="171">
        <v>0</v>
      </c>
      <c r="S173" s="171">
        <v>0</v>
      </c>
      <c r="T173" s="171">
        <v>0</v>
      </c>
      <c r="U173" s="171">
        <v>0</v>
      </c>
      <c r="V173" s="171">
        <v>0</v>
      </c>
      <c r="W173" s="171">
        <v>0</v>
      </c>
      <c r="X173" s="171">
        <v>0</v>
      </c>
      <c r="Y173" s="175">
        <f>K173+L173+M173+O173+Q173+S173+T173+U173+V173+W173+X173</f>
        <v>0</v>
      </c>
    </row>
    <row r="174" spans="3:25" s="29" customFormat="1" ht="30.75" customHeight="1">
      <c r="C174" s="172" t="s">
        <v>121</v>
      </c>
      <c r="D174" s="242" t="s">
        <v>122</v>
      </c>
      <c r="E174" s="221" t="s">
        <v>4</v>
      </c>
      <c r="F174" s="215"/>
      <c r="G174" s="216"/>
      <c r="H174" s="216"/>
      <c r="I174" s="217"/>
      <c r="J174" s="218"/>
      <c r="K174" s="222">
        <f>K175+K176+K177+K178</f>
        <v>0</v>
      </c>
      <c r="L174" s="222">
        <f>L175+L176+L177+L178</f>
        <v>0</v>
      </c>
      <c r="M174" s="222">
        <f>M175+M176+M177+M178</f>
        <v>0</v>
      </c>
      <c r="N174" s="220"/>
      <c r="O174" s="222">
        <f t="shared" ref="O174:Y174" si="49">O175+O176+O177+O178</f>
        <v>0</v>
      </c>
      <c r="P174" s="219"/>
      <c r="Q174" s="222">
        <f t="shared" si="49"/>
        <v>130.19999999999999</v>
      </c>
      <c r="R174" s="219"/>
      <c r="S174" s="222">
        <f t="shared" si="49"/>
        <v>0</v>
      </c>
      <c r="T174" s="222">
        <f t="shared" si="49"/>
        <v>0</v>
      </c>
      <c r="U174" s="222">
        <f t="shared" si="49"/>
        <v>0</v>
      </c>
      <c r="V174" s="222">
        <f t="shared" si="49"/>
        <v>0</v>
      </c>
      <c r="W174" s="222">
        <f t="shared" si="49"/>
        <v>0</v>
      </c>
      <c r="X174" s="222">
        <f t="shared" si="49"/>
        <v>0</v>
      </c>
      <c r="Y174" s="222">
        <f t="shared" si="49"/>
        <v>130.19999999999999</v>
      </c>
    </row>
    <row r="175" spans="3:25" s="29" customFormat="1" ht="28.5" customHeight="1">
      <c r="C175" s="172"/>
      <c r="D175" s="251"/>
      <c r="E175" s="28" t="s">
        <v>1</v>
      </c>
      <c r="F175" s="206"/>
      <c r="G175" s="207"/>
      <c r="H175" s="207"/>
      <c r="I175" s="208"/>
      <c r="J175" s="209"/>
      <c r="K175" s="210">
        <v>0</v>
      </c>
      <c r="L175" s="210">
        <v>0</v>
      </c>
      <c r="M175" s="210">
        <v>0</v>
      </c>
      <c r="N175" s="211"/>
      <c r="O175" s="210">
        <v>0</v>
      </c>
      <c r="P175" s="210"/>
      <c r="Q175" s="210">
        <v>130.19999999999999</v>
      </c>
      <c r="R175" s="210">
        <v>0</v>
      </c>
      <c r="S175" s="210">
        <v>0</v>
      </c>
      <c r="T175" s="211">
        <v>0</v>
      </c>
      <c r="U175" s="210">
        <v>0</v>
      </c>
      <c r="V175" s="210">
        <v>0</v>
      </c>
      <c r="W175" s="210">
        <v>0</v>
      </c>
      <c r="X175" s="210">
        <v>0</v>
      </c>
      <c r="Y175" s="175">
        <f>K175+L175+M175+O175+Q175+S175+T175+U175+V175+W175+X175</f>
        <v>130.19999999999999</v>
      </c>
    </row>
    <row r="176" spans="3:25" s="29" customFormat="1" ht="28.5" customHeight="1">
      <c r="C176" s="172"/>
      <c r="D176" s="251"/>
      <c r="E176" s="28" t="s">
        <v>2</v>
      </c>
      <c r="F176" s="206"/>
      <c r="G176" s="207"/>
      <c r="H176" s="207"/>
      <c r="I176" s="208"/>
      <c r="J176" s="209"/>
      <c r="K176" s="210">
        <v>0</v>
      </c>
      <c r="L176" s="210">
        <v>0</v>
      </c>
      <c r="M176" s="210">
        <v>0</v>
      </c>
      <c r="N176" s="211"/>
      <c r="O176" s="210">
        <v>0</v>
      </c>
      <c r="P176" s="210"/>
      <c r="Q176" s="210">
        <v>0</v>
      </c>
      <c r="R176" s="210"/>
      <c r="S176" s="210">
        <v>0</v>
      </c>
      <c r="T176" s="210">
        <v>0</v>
      </c>
      <c r="U176" s="210">
        <v>0</v>
      </c>
      <c r="V176" s="210">
        <v>0</v>
      </c>
      <c r="W176" s="210">
        <v>0</v>
      </c>
      <c r="X176" s="210">
        <v>0</v>
      </c>
      <c r="Y176" s="175">
        <f>K176+L176+M176+O176+Q176+S176+T176+U176+V176+W176+X176</f>
        <v>0</v>
      </c>
    </row>
    <row r="177" spans="3:25" s="29" customFormat="1" ht="26.25" customHeight="1">
      <c r="C177" s="213"/>
      <c r="D177" s="251"/>
      <c r="E177" s="28" t="s">
        <v>6</v>
      </c>
      <c r="F177" s="206"/>
      <c r="G177" s="207"/>
      <c r="H177" s="207"/>
      <c r="I177" s="208"/>
      <c r="J177" s="209"/>
      <c r="K177" s="210">
        <v>0</v>
      </c>
      <c r="L177" s="210">
        <v>0</v>
      </c>
      <c r="M177" s="210">
        <v>0</v>
      </c>
      <c r="N177" s="211"/>
      <c r="O177" s="210">
        <v>0</v>
      </c>
      <c r="P177" s="210"/>
      <c r="Q177" s="210">
        <v>0</v>
      </c>
      <c r="R177" s="210">
        <v>0</v>
      </c>
      <c r="S177" s="210">
        <v>0</v>
      </c>
      <c r="T177" s="211">
        <v>0</v>
      </c>
      <c r="U177" s="210">
        <v>0</v>
      </c>
      <c r="V177" s="210">
        <v>0</v>
      </c>
      <c r="W177" s="210">
        <v>0</v>
      </c>
      <c r="X177" s="210">
        <v>0</v>
      </c>
      <c r="Y177" s="175">
        <f>K177+L177+M177+O177+Q177+S177+T177+U177+V177+W177+X177</f>
        <v>0</v>
      </c>
    </row>
    <row r="178" spans="3:25" s="29" customFormat="1" ht="51.75" customHeight="1" thickBot="1">
      <c r="C178" s="212"/>
      <c r="D178" s="252"/>
      <c r="E178" s="184" t="s">
        <v>3</v>
      </c>
      <c r="F178" s="185"/>
      <c r="G178" s="186"/>
      <c r="H178" s="186"/>
      <c r="I178" s="187"/>
      <c r="J178" s="188"/>
      <c r="K178" s="189">
        <v>0</v>
      </c>
      <c r="L178" s="189">
        <v>0</v>
      </c>
      <c r="M178" s="189">
        <v>0</v>
      </c>
      <c r="N178" s="190"/>
      <c r="O178" s="189">
        <v>0</v>
      </c>
      <c r="P178" s="189"/>
      <c r="Q178" s="189">
        <v>0</v>
      </c>
      <c r="R178" s="189">
        <v>0</v>
      </c>
      <c r="S178" s="189">
        <v>0</v>
      </c>
      <c r="T178" s="189">
        <v>0</v>
      </c>
      <c r="U178" s="189">
        <v>0</v>
      </c>
      <c r="V178" s="189">
        <v>0</v>
      </c>
      <c r="W178" s="189">
        <v>0</v>
      </c>
      <c r="X178" s="189">
        <v>0</v>
      </c>
      <c r="Y178" s="191">
        <f>K178+L178+M178+O178+Q178+S178+T178+U178+V178+W178+X178</f>
        <v>0</v>
      </c>
    </row>
    <row r="179" spans="3:25" s="25" customFormat="1" ht="20.25" customHeight="1">
      <c r="C179" s="240" t="s">
        <v>23</v>
      </c>
      <c r="D179" s="240" t="s">
        <v>40</v>
      </c>
      <c r="E179" s="177" t="s">
        <v>4</v>
      </c>
      <c r="F179" s="178"/>
      <c r="G179" s="179"/>
      <c r="H179" s="179"/>
      <c r="I179" s="180"/>
      <c r="J179" s="181">
        <f>I179-H179</f>
        <v>0</v>
      </c>
      <c r="K179" s="182">
        <f>K180+K181+K182+K184+K183</f>
        <v>21190.7</v>
      </c>
      <c r="L179" s="182">
        <f t="shared" ref="L179:S179" si="50">L180+L181+L182+L184+L183</f>
        <v>25252.9</v>
      </c>
      <c r="M179" s="182">
        <f t="shared" si="50"/>
        <v>26314.5</v>
      </c>
      <c r="N179" s="182">
        <f t="shared" si="50"/>
        <v>0</v>
      </c>
      <c r="O179" s="182">
        <f t="shared" si="50"/>
        <v>28866.3</v>
      </c>
      <c r="P179" s="182">
        <f t="shared" si="50"/>
        <v>0</v>
      </c>
      <c r="Q179" s="182">
        <f t="shared" si="50"/>
        <v>32058.799999999999</v>
      </c>
      <c r="R179" s="182">
        <f t="shared" si="50"/>
        <v>0</v>
      </c>
      <c r="S179" s="182">
        <f t="shared" si="50"/>
        <v>29371.599999999999</v>
      </c>
      <c r="T179" s="182">
        <f>T180+T181+T182+T184+T183</f>
        <v>28945.599999999999</v>
      </c>
      <c r="U179" s="182">
        <f>U180+U181+U182+U184+U183</f>
        <v>22305.4</v>
      </c>
      <c r="V179" s="182">
        <f>V180+V181+V182+V184+V183</f>
        <v>22305.4</v>
      </c>
      <c r="W179" s="182">
        <f>W180+W181+W182+W184+W183</f>
        <v>22305.4</v>
      </c>
      <c r="X179" s="182">
        <f>X180+X181+X182+X184+X183</f>
        <v>22305.4</v>
      </c>
      <c r="Y179" s="183">
        <f t="shared" si="32"/>
        <v>281222</v>
      </c>
    </row>
    <row r="180" spans="3:25" ht="24" customHeight="1">
      <c r="C180" s="240"/>
      <c r="D180" s="240"/>
      <c r="E180" s="26" t="s">
        <v>1</v>
      </c>
      <c r="F180" s="69"/>
      <c r="G180" s="79"/>
      <c r="H180" s="79"/>
      <c r="I180" s="80"/>
      <c r="J180" s="67">
        <f>I180-H180</f>
        <v>0</v>
      </c>
      <c r="K180" s="72">
        <v>0</v>
      </c>
      <c r="L180" s="72">
        <v>0</v>
      </c>
      <c r="M180" s="72">
        <v>0</v>
      </c>
      <c r="N180" s="72"/>
      <c r="O180" s="73">
        <v>0</v>
      </c>
      <c r="P180" s="73"/>
      <c r="Q180" s="73">
        <v>0</v>
      </c>
      <c r="R180" s="73"/>
      <c r="S180" s="73">
        <v>0</v>
      </c>
      <c r="T180" s="73">
        <v>0</v>
      </c>
      <c r="U180" s="73">
        <v>0</v>
      </c>
      <c r="V180" s="73">
        <v>0</v>
      </c>
      <c r="W180" s="73">
        <v>0</v>
      </c>
      <c r="X180" s="73">
        <v>0</v>
      </c>
      <c r="Y180" s="100">
        <f t="shared" si="32"/>
        <v>0</v>
      </c>
    </row>
    <row r="181" spans="3:25" ht="20.25">
      <c r="C181" s="240"/>
      <c r="D181" s="240"/>
      <c r="E181" s="26" t="s">
        <v>2</v>
      </c>
      <c r="F181" s="73"/>
      <c r="G181" s="79"/>
      <c r="H181" s="79"/>
      <c r="I181" s="81"/>
      <c r="J181" s="67">
        <f>I181-H181</f>
        <v>0</v>
      </c>
      <c r="K181" s="72">
        <f>6034.7-27.8-2748.4+1203.1</f>
        <v>4461.5999999999995</v>
      </c>
      <c r="L181" s="72">
        <v>7052.6</v>
      </c>
      <c r="M181" s="72">
        <v>5309.8</v>
      </c>
      <c r="N181" s="72"/>
      <c r="O181" s="73">
        <v>5940.7</v>
      </c>
      <c r="P181" s="73"/>
      <c r="Q181" s="73">
        <v>5337.2</v>
      </c>
      <c r="R181" s="73"/>
      <c r="S181" s="73">
        <v>4281.8999999999996</v>
      </c>
      <c r="T181" s="73">
        <v>3539.8</v>
      </c>
      <c r="U181" s="73">
        <v>4466.8999999999996</v>
      </c>
      <c r="V181" s="73">
        <v>4466.8999999999996</v>
      </c>
      <c r="W181" s="73">
        <v>4466.8999999999996</v>
      </c>
      <c r="X181" s="73">
        <v>4466.8999999999996</v>
      </c>
      <c r="Y181" s="100">
        <f t="shared" si="32"/>
        <v>53791.200000000012</v>
      </c>
    </row>
    <row r="182" spans="3:25" ht="20.25">
      <c r="C182" s="240"/>
      <c r="D182" s="240"/>
      <c r="E182" s="26" t="s">
        <v>6</v>
      </c>
      <c r="F182" s="73"/>
      <c r="G182" s="82"/>
      <c r="H182" s="82"/>
      <c r="I182" s="81"/>
      <c r="J182" s="67">
        <f>I182-H182</f>
        <v>0</v>
      </c>
      <c r="K182" s="77">
        <f>17910.6+6.9-1153.1-35.3</f>
        <v>16729.100000000002</v>
      </c>
      <c r="L182" s="77">
        <v>18200.3</v>
      </c>
      <c r="M182" s="72">
        <v>21004.7</v>
      </c>
      <c r="N182" s="72"/>
      <c r="O182" s="73">
        <v>22925.599999999999</v>
      </c>
      <c r="P182" s="73"/>
      <c r="Q182" s="73">
        <v>26721.599999999999</v>
      </c>
      <c r="R182" s="73"/>
      <c r="S182" s="73">
        <v>25089.7</v>
      </c>
      <c r="T182" s="73">
        <v>25405.8</v>
      </c>
      <c r="U182" s="73">
        <v>17838.5</v>
      </c>
      <c r="V182" s="73">
        <v>17838.5</v>
      </c>
      <c r="W182" s="73">
        <v>17838.5</v>
      </c>
      <c r="X182" s="73">
        <v>17838.5</v>
      </c>
      <c r="Y182" s="100">
        <f t="shared" si="32"/>
        <v>227430.80000000002</v>
      </c>
    </row>
    <row r="183" spans="3:25" ht="40.5">
      <c r="C183" s="240"/>
      <c r="D183" s="240"/>
      <c r="E183" s="28" t="s">
        <v>3</v>
      </c>
      <c r="F183" s="73"/>
      <c r="G183" s="82"/>
      <c r="H183" s="82"/>
      <c r="I183" s="81"/>
      <c r="J183" s="67"/>
      <c r="K183" s="77">
        <v>0</v>
      </c>
      <c r="L183" s="77">
        <v>0</v>
      </c>
      <c r="M183" s="72">
        <v>0</v>
      </c>
      <c r="N183" s="72"/>
      <c r="O183" s="73">
        <v>0</v>
      </c>
      <c r="P183" s="73"/>
      <c r="Q183" s="73">
        <v>0</v>
      </c>
      <c r="R183" s="73"/>
      <c r="S183" s="73">
        <v>0</v>
      </c>
      <c r="T183" s="73">
        <v>0</v>
      </c>
      <c r="U183" s="73">
        <v>0</v>
      </c>
      <c r="V183" s="73">
        <v>0</v>
      </c>
      <c r="W183" s="73">
        <v>0</v>
      </c>
      <c r="X183" s="73">
        <v>0</v>
      </c>
      <c r="Y183" s="100">
        <f t="shared" si="32"/>
        <v>0</v>
      </c>
    </row>
    <row r="184" spans="3:25" ht="39.6" hidden="1" customHeight="1">
      <c r="C184" s="241"/>
      <c r="D184" s="241"/>
      <c r="E184" s="40"/>
      <c r="F184" s="69"/>
      <c r="G184" s="75"/>
      <c r="H184" s="75"/>
      <c r="I184" s="81"/>
      <c r="J184" s="67">
        <f>I184-H184</f>
        <v>0</v>
      </c>
      <c r="K184" s="72"/>
      <c r="L184" s="74"/>
      <c r="M184" s="72"/>
      <c r="N184" s="72"/>
      <c r="O184" s="73"/>
      <c r="P184" s="73"/>
      <c r="Q184" s="73"/>
      <c r="R184" s="73"/>
      <c r="S184" s="73"/>
      <c r="T184" s="73"/>
      <c r="U184" s="73"/>
      <c r="V184" s="73"/>
      <c r="W184" s="73"/>
      <c r="X184" s="73"/>
      <c r="Y184" s="100">
        <f t="shared" si="32"/>
        <v>0</v>
      </c>
    </row>
    <row r="185" spans="3:25" s="25" customFormat="1" ht="20.65" customHeight="1">
      <c r="C185" s="93" t="s">
        <v>24</v>
      </c>
      <c r="D185" s="239" t="s">
        <v>62</v>
      </c>
      <c r="E185" s="24" t="s">
        <v>4</v>
      </c>
      <c r="F185" s="64"/>
      <c r="G185" s="65"/>
      <c r="H185" s="65"/>
      <c r="I185" s="66"/>
      <c r="J185" s="67">
        <f>I185-H185</f>
        <v>0</v>
      </c>
      <c r="K185" s="68">
        <f>K186+K187+K188+K189</f>
        <v>0</v>
      </c>
      <c r="L185" s="68">
        <f t="shared" ref="L185:S185" si="51">L186+L187+L188+L189</f>
        <v>1324.4</v>
      </c>
      <c r="M185" s="68">
        <f t="shared" si="51"/>
        <v>1612.8000000000002</v>
      </c>
      <c r="N185" s="68">
        <f t="shared" si="51"/>
        <v>1653.87</v>
      </c>
      <c r="O185" s="68">
        <f t="shared" si="51"/>
        <v>2331.8999999999996</v>
      </c>
      <c r="P185" s="68">
        <f t="shared" si="51"/>
        <v>1277.2</v>
      </c>
      <c r="Q185" s="68">
        <f t="shared" si="51"/>
        <v>2321.8000000000002</v>
      </c>
      <c r="R185" s="68">
        <f t="shared" si="51"/>
        <v>1277.2</v>
      </c>
      <c r="S185" s="68">
        <f t="shared" si="51"/>
        <v>1966.4</v>
      </c>
      <c r="T185" s="68">
        <f>T186+T187+T188+T189</f>
        <v>1980.1999999999998</v>
      </c>
      <c r="U185" s="68">
        <f>U186+U187+U188+U189</f>
        <v>1277.2</v>
      </c>
      <c r="V185" s="68">
        <f>V186+V187+V188+V189</f>
        <v>1277.2</v>
      </c>
      <c r="W185" s="68">
        <f>W186+W187+W188+W189</f>
        <v>1277.2</v>
      </c>
      <c r="X185" s="68">
        <f>X186+X187+X188+X189</f>
        <v>1277.2</v>
      </c>
      <c r="Y185" s="100">
        <f t="shared" si="32"/>
        <v>16646.300000000003</v>
      </c>
    </row>
    <row r="186" spans="3:25" ht="25.5" customHeight="1">
      <c r="C186" s="94"/>
      <c r="D186" s="240"/>
      <c r="E186" s="26" t="s">
        <v>1</v>
      </c>
      <c r="F186" s="69"/>
      <c r="G186" s="70"/>
      <c r="H186" s="70"/>
      <c r="I186" s="71"/>
      <c r="J186" s="67">
        <f>I186-H186</f>
        <v>0</v>
      </c>
      <c r="K186" s="72">
        <v>0</v>
      </c>
      <c r="L186" s="72">
        <v>0</v>
      </c>
      <c r="M186" s="72">
        <v>0</v>
      </c>
      <c r="N186" s="72"/>
      <c r="O186" s="73">
        <v>0</v>
      </c>
      <c r="P186" s="73"/>
      <c r="Q186" s="73">
        <v>0</v>
      </c>
      <c r="R186" s="73"/>
      <c r="S186" s="73">
        <v>0</v>
      </c>
      <c r="T186" s="73">
        <v>0</v>
      </c>
      <c r="U186" s="73">
        <v>0</v>
      </c>
      <c r="V186" s="73">
        <v>0</v>
      </c>
      <c r="W186" s="73">
        <v>0</v>
      </c>
      <c r="X186" s="73">
        <v>0</v>
      </c>
      <c r="Y186" s="100">
        <f t="shared" si="32"/>
        <v>0</v>
      </c>
    </row>
    <row r="187" spans="3:25" ht="20.25">
      <c r="C187" s="94"/>
      <c r="D187" s="240"/>
      <c r="E187" s="26" t="s">
        <v>2</v>
      </c>
      <c r="F187" s="69"/>
      <c r="G187" s="70"/>
      <c r="H187" s="70"/>
      <c r="I187" s="71"/>
      <c r="J187" s="67">
        <f>I187-H187</f>
        <v>0</v>
      </c>
      <c r="K187" s="72">
        <v>0</v>
      </c>
      <c r="L187" s="72">
        <v>808.9</v>
      </c>
      <c r="M187" s="72">
        <f>M192+M197</f>
        <v>810</v>
      </c>
      <c r="N187" s="72">
        <v>602.64</v>
      </c>
      <c r="O187" s="72">
        <f t="shared" ref="O187:T188" si="52">O192+O197</f>
        <v>1178.5999999999999</v>
      </c>
      <c r="P187" s="72">
        <f t="shared" si="52"/>
        <v>810</v>
      </c>
      <c r="Q187" s="72">
        <f t="shared" si="52"/>
        <v>1765.9</v>
      </c>
      <c r="R187" s="72">
        <f t="shared" si="52"/>
        <v>810</v>
      </c>
      <c r="S187" s="72">
        <f t="shared" si="52"/>
        <v>1156.8</v>
      </c>
      <c r="T187" s="72">
        <f t="shared" si="52"/>
        <v>1156.8</v>
      </c>
      <c r="U187" s="73">
        <v>810</v>
      </c>
      <c r="V187" s="73">
        <v>810</v>
      </c>
      <c r="W187" s="73">
        <v>810</v>
      </c>
      <c r="X187" s="73">
        <v>810</v>
      </c>
      <c r="Y187" s="100">
        <f t="shared" si="32"/>
        <v>10117</v>
      </c>
    </row>
    <row r="188" spans="3:25" ht="20.25">
      <c r="C188" s="94"/>
      <c r="D188" s="240"/>
      <c r="E188" s="26" t="s">
        <v>6</v>
      </c>
      <c r="F188" s="69"/>
      <c r="G188" s="70"/>
      <c r="H188" s="70"/>
      <c r="I188" s="71"/>
      <c r="J188" s="67">
        <f>I188-H188</f>
        <v>0</v>
      </c>
      <c r="K188" s="77">
        <v>0</v>
      </c>
      <c r="L188" s="77">
        <v>515.5</v>
      </c>
      <c r="M188" s="77">
        <f>M193+M198</f>
        <v>802.80000000000007</v>
      </c>
      <c r="N188" s="77">
        <f>418.23+633</f>
        <v>1051.23</v>
      </c>
      <c r="O188" s="77">
        <f t="shared" si="52"/>
        <v>1153.3</v>
      </c>
      <c r="P188" s="77">
        <f t="shared" si="52"/>
        <v>467.2</v>
      </c>
      <c r="Q188" s="77">
        <f>Q193+Q198</f>
        <v>555.9</v>
      </c>
      <c r="R188" s="77">
        <f t="shared" si="52"/>
        <v>467.2</v>
      </c>
      <c r="S188" s="77">
        <f t="shared" si="52"/>
        <v>809.6</v>
      </c>
      <c r="T188" s="77">
        <f t="shared" si="52"/>
        <v>823.4</v>
      </c>
      <c r="U188" s="73">
        <v>467.2</v>
      </c>
      <c r="V188" s="73">
        <v>467.2</v>
      </c>
      <c r="W188" s="73">
        <v>467.2</v>
      </c>
      <c r="X188" s="73">
        <v>467.2</v>
      </c>
      <c r="Y188" s="100">
        <f t="shared" si="32"/>
        <v>6529.2999999999993</v>
      </c>
    </row>
    <row r="189" spans="3:25" ht="40.5">
      <c r="C189" s="90"/>
      <c r="D189" s="241"/>
      <c r="E189" s="28" t="s">
        <v>3</v>
      </c>
      <c r="F189" s="69"/>
      <c r="G189" s="70"/>
      <c r="H189" s="70"/>
      <c r="I189" s="71"/>
      <c r="J189" s="67"/>
      <c r="K189" s="77">
        <v>0</v>
      </c>
      <c r="L189" s="77">
        <v>0</v>
      </c>
      <c r="M189" s="72">
        <v>0</v>
      </c>
      <c r="N189" s="72"/>
      <c r="O189" s="73">
        <v>0</v>
      </c>
      <c r="P189" s="73"/>
      <c r="Q189" s="73">
        <v>0</v>
      </c>
      <c r="R189" s="73"/>
      <c r="S189" s="73">
        <v>0</v>
      </c>
      <c r="T189" s="73">
        <v>0</v>
      </c>
      <c r="U189" s="73">
        <v>0</v>
      </c>
      <c r="V189" s="73">
        <v>0</v>
      </c>
      <c r="W189" s="73">
        <v>0</v>
      </c>
      <c r="X189" s="73">
        <v>0</v>
      </c>
      <c r="Y189" s="100">
        <f t="shared" si="32"/>
        <v>0</v>
      </c>
    </row>
    <row r="190" spans="3:25" s="25" customFormat="1" ht="20.65" customHeight="1">
      <c r="C190" s="248" t="s">
        <v>58</v>
      </c>
      <c r="D190" s="239" t="s">
        <v>59</v>
      </c>
      <c r="E190" s="24" t="s">
        <v>4</v>
      </c>
      <c r="F190" s="64"/>
      <c r="G190" s="65"/>
      <c r="H190" s="65"/>
      <c r="I190" s="66"/>
      <c r="J190" s="67">
        <f>I190-H190</f>
        <v>0</v>
      </c>
      <c r="K190" s="68">
        <f>K191+K192+K193+K194</f>
        <v>0</v>
      </c>
      <c r="L190" s="68">
        <f t="shared" ref="L190:S190" si="53">L191+L192+L193+L194</f>
        <v>1225</v>
      </c>
      <c r="M190" s="68">
        <f t="shared" si="53"/>
        <v>1416.2</v>
      </c>
      <c r="N190" s="68">
        <f t="shared" si="53"/>
        <v>0</v>
      </c>
      <c r="O190" s="68">
        <f t="shared" si="53"/>
        <v>1931.8999999999999</v>
      </c>
      <c r="P190" s="68">
        <f t="shared" si="53"/>
        <v>1227.2</v>
      </c>
      <c r="Q190" s="68">
        <f t="shared" si="53"/>
        <v>1783.8000000000002</v>
      </c>
      <c r="R190" s="68">
        <f t="shared" si="53"/>
        <v>1227.2</v>
      </c>
      <c r="S190" s="68">
        <f t="shared" si="53"/>
        <v>1866.4</v>
      </c>
      <c r="T190" s="68">
        <f>T191+T192+T193+T194</f>
        <v>1880.1999999999998</v>
      </c>
      <c r="U190" s="68">
        <f>U191+U192+U193+U194</f>
        <v>1227.2</v>
      </c>
      <c r="V190" s="68">
        <f>V191+V192+V193+V194</f>
        <v>1227.2</v>
      </c>
      <c r="W190" s="68">
        <f>W191+W192+W193+W194</f>
        <v>1227.2</v>
      </c>
      <c r="X190" s="68">
        <f>X191+X192+X193+X194</f>
        <v>1227.2</v>
      </c>
      <c r="Y190" s="100">
        <f t="shared" si="32"/>
        <v>15012.300000000003</v>
      </c>
    </row>
    <row r="191" spans="3:25" ht="25.5" customHeight="1">
      <c r="C191" s="249"/>
      <c r="D191" s="240"/>
      <c r="E191" s="26" t="s">
        <v>1</v>
      </c>
      <c r="F191" s="69"/>
      <c r="G191" s="70"/>
      <c r="H191" s="70"/>
      <c r="I191" s="71"/>
      <c r="J191" s="67">
        <f>I191-H191</f>
        <v>0</v>
      </c>
      <c r="K191" s="72">
        <v>0</v>
      </c>
      <c r="L191" s="72">
        <v>0</v>
      </c>
      <c r="M191" s="72">
        <v>0</v>
      </c>
      <c r="N191" s="72">
        <v>0</v>
      </c>
      <c r="O191" s="72">
        <v>0</v>
      </c>
      <c r="P191" s="72">
        <v>0</v>
      </c>
      <c r="Q191" s="72">
        <v>0</v>
      </c>
      <c r="R191" s="72">
        <v>0</v>
      </c>
      <c r="S191" s="72">
        <v>0</v>
      </c>
      <c r="T191" s="72">
        <v>0</v>
      </c>
      <c r="U191" s="72">
        <v>0</v>
      </c>
      <c r="V191" s="72">
        <v>0</v>
      </c>
      <c r="W191" s="72">
        <v>0</v>
      </c>
      <c r="X191" s="72">
        <v>0</v>
      </c>
      <c r="Y191" s="100">
        <f t="shared" si="32"/>
        <v>0</v>
      </c>
    </row>
    <row r="192" spans="3:25" ht="20.25">
      <c r="C192" s="249"/>
      <c r="D192" s="240"/>
      <c r="E192" s="26" t="s">
        <v>2</v>
      </c>
      <c r="F192" s="69"/>
      <c r="G192" s="70"/>
      <c r="H192" s="70"/>
      <c r="I192" s="71"/>
      <c r="J192" s="67">
        <f>I192-H192</f>
        <v>0</v>
      </c>
      <c r="K192" s="72">
        <v>0</v>
      </c>
      <c r="L192" s="72">
        <v>808.9</v>
      </c>
      <c r="M192" s="72">
        <v>810</v>
      </c>
      <c r="N192" s="72">
        <v>0</v>
      </c>
      <c r="O192" s="72">
        <v>1178.5999999999999</v>
      </c>
      <c r="P192" s="72">
        <v>810</v>
      </c>
      <c r="Q192" s="72">
        <v>1765.9</v>
      </c>
      <c r="R192" s="72">
        <v>810</v>
      </c>
      <c r="S192" s="72">
        <v>1156.8</v>
      </c>
      <c r="T192" s="72">
        <v>1156.8</v>
      </c>
      <c r="U192" s="72">
        <v>810</v>
      </c>
      <c r="V192" s="72">
        <v>810</v>
      </c>
      <c r="W192" s="72">
        <v>810</v>
      </c>
      <c r="X192" s="72">
        <v>810</v>
      </c>
      <c r="Y192" s="100">
        <f t="shared" si="32"/>
        <v>10117</v>
      </c>
    </row>
    <row r="193" spans="3:25" ht="20.25">
      <c r="C193" s="249"/>
      <c r="D193" s="240"/>
      <c r="E193" s="26" t="s">
        <v>6</v>
      </c>
      <c r="F193" s="69"/>
      <c r="G193" s="70"/>
      <c r="H193" s="70"/>
      <c r="I193" s="71"/>
      <c r="J193" s="67">
        <f>I193-H193</f>
        <v>0</v>
      </c>
      <c r="K193" s="72">
        <v>0</v>
      </c>
      <c r="L193" s="77">
        <v>416.1</v>
      </c>
      <c r="M193" s="72">
        <v>606.20000000000005</v>
      </c>
      <c r="N193" s="72">
        <v>0</v>
      </c>
      <c r="O193" s="72">
        <v>753.3</v>
      </c>
      <c r="P193" s="72">
        <v>417.2</v>
      </c>
      <c r="Q193" s="72">
        <v>17.899999999999999</v>
      </c>
      <c r="R193" s="72">
        <v>417.2</v>
      </c>
      <c r="S193" s="72">
        <v>709.6</v>
      </c>
      <c r="T193" s="72">
        <v>723.4</v>
      </c>
      <c r="U193" s="72">
        <v>417.2</v>
      </c>
      <c r="V193" s="72">
        <v>417.2</v>
      </c>
      <c r="W193" s="72">
        <v>417.2</v>
      </c>
      <c r="X193" s="72">
        <v>417.2</v>
      </c>
      <c r="Y193" s="100">
        <f t="shared" si="32"/>
        <v>4895.2999999999993</v>
      </c>
    </row>
    <row r="194" spans="3:25" ht="40.5">
      <c r="C194" s="250"/>
      <c r="D194" s="241"/>
      <c r="E194" s="28" t="s">
        <v>3</v>
      </c>
      <c r="F194" s="69"/>
      <c r="G194" s="70"/>
      <c r="H194" s="70"/>
      <c r="I194" s="71"/>
      <c r="J194" s="67"/>
      <c r="K194" s="72">
        <v>0</v>
      </c>
      <c r="L194" s="77">
        <v>0</v>
      </c>
      <c r="M194" s="72">
        <v>0</v>
      </c>
      <c r="N194" s="72">
        <v>0</v>
      </c>
      <c r="O194" s="72">
        <v>0</v>
      </c>
      <c r="P194" s="72">
        <v>0</v>
      </c>
      <c r="Q194" s="72">
        <v>0</v>
      </c>
      <c r="R194" s="72">
        <v>0</v>
      </c>
      <c r="S194" s="72">
        <v>0</v>
      </c>
      <c r="T194" s="72">
        <v>0</v>
      </c>
      <c r="U194" s="72">
        <v>0</v>
      </c>
      <c r="V194" s="72">
        <v>0</v>
      </c>
      <c r="W194" s="72">
        <v>0</v>
      </c>
      <c r="X194" s="72">
        <v>0</v>
      </c>
      <c r="Y194" s="100">
        <f t="shared" si="32"/>
        <v>0</v>
      </c>
    </row>
    <row r="195" spans="3:25" s="25" customFormat="1" ht="20.65" customHeight="1">
      <c r="C195" s="248" t="s">
        <v>60</v>
      </c>
      <c r="D195" s="239" t="s">
        <v>61</v>
      </c>
      <c r="E195" s="24" t="s">
        <v>4</v>
      </c>
      <c r="F195" s="64"/>
      <c r="G195" s="65"/>
      <c r="H195" s="65"/>
      <c r="I195" s="66"/>
      <c r="J195" s="67">
        <f>I195-H195</f>
        <v>0</v>
      </c>
      <c r="K195" s="68">
        <f>K196+K197+K198+K199</f>
        <v>0</v>
      </c>
      <c r="L195" s="68">
        <f t="shared" ref="L195:S195" si="54">L196+L197+L198+L199</f>
        <v>99.4</v>
      </c>
      <c r="M195" s="68">
        <f t="shared" si="54"/>
        <v>196.6</v>
      </c>
      <c r="N195" s="68">
        <f t="shared" si="54"/>
        <v>0</v>
      </c>
      <c r="O195" s="68">
        <f t="shared" si="54"/>
        <v>400</v>
      </c>
      <c r="P195" s="68">
        <f t="shared" si="54"/>
        <v>50</v>
      </c>
      <c r="Q195" s="68">
        <f t="shared" si="54"/>
        <v>538</v>
      </c>
      <c r="R195" s="68">
        <f t="shared" si="54"/>
        <v>50</v>
      </c>
      <c r="S195" s="68">
        <f t="shared" si="54"/>
        <v>100</v>
      </c>
      <c r="T195" s="68">
        <f>T196+T197+T198+T199</f>
        <v>100</v>
      </c>
      <c r="U195" s="68">
        <f>U196+U197+U198+U199</f>
        <v>50</v>
      </c>
      <c r="V195" s="68">
        <f>V196+V197+V198+V199</f>
        <v>50</v>
      </c>
      <c r="W195" s="68">
        <f>W196+W197+W198+W199</f>
        <v>50</v>
      </c>
      <c r="X195" s="68">
        <f>X196+X197+X198+X199</f>
        <v>50</v>
      </c>
      <c r="Y195" s="100">
        <f t="shared" si="32"/>
        <v>1634</v>
      </c>
    </row>
    <row r="196" spans="3:25" ht="25.5" customHeight="1">
      <c r="C196" s="249"/>
      <c r="D196" s="240"/>
      <c r="E196" s="26" t="s">
        <v>1</v>
      </c>
      <c r="F196" s="69"/>
      <c r="G196" s="70"/>
      <c r="H196" s="70"/>
      <c r="I196" s="71"/>
      <c r="J196" s="67">
        <f>I196-H196</f>
        <v>0</v>
      </c>
      <c r="K196" s="72">
        <v>0</v>
      </c>
      <c r="L196" s="72">
        <v>0</v>
      </c>
      <c r="M196" s="72">
        <v>0</v>
      </c>
      <c r="N196" s="72">
        <v>0</v>
      </c>
      <c r="O196" s="72">
        <v>0</v>
      </c>
      <c r="P196" s="72">
        <v>0</v>
      </c>
      <c r="Q196" s="72">
        <v>0</v>
      </c>
      <c r="R196" s="72">
        <v>0</v>
      </c>
      <c r="S196" s="72">
        <v>0</v>
      </c>
      <c r="T196" s="72">
        <v>0</v>
      </c>
      <c r="U196" s="72">
        <v>0</v>
      </c>
      <c r="V196" s="72">
        <v>0</v>
      </c>
      <c r="W196" s="72">
        <v>0</v>
      </c>
      <c r="X196" s="72">
        <v>0</v>
      </c>
      <c r="Y196" s="100">
        <f t="shared" si="32"/>
        <v>0</v>
      </c>
    </row>
    <row r="197" spans="3:25" ht="20.25">
      <c r="C197" s="249"/>
      <c r="D197" s="240"/>
      <c r="E197" s="26" t="s">
        <v>2</v>
      </c>
      <c r="F197" s="69"/>
      <c r="G197" s="70"/>
      <c r="H197" s="70"/>
      <c r="I197" s="71"/>
      <c r="J197" s="67">
        <f>I197-H197</f>
        <v>0</v>
      </c>
      <c r="K197" s="72">
        <v>0</v>
      </c>
      <c r="L197" s="72">
        <v>0</v>
      </c>
      <c r="M197" s="72">
        <v>0</v>
      </c>
      <c r="N197" s="72">
        <v>0</v>
      </c>
      <c r="O197" s="72">
        <v>0</v>
      </c>
      <c r="P197" s="72">
        <v>0</v>
      </c>
      <c r="Q197" s="72">
        <v>0</v>
      </c>
      <c r="R197" s="72">
        <v>0</v>
      </c>
      <c r="S197" s="72">
        <v>0</v>
      </c>
      <c r="T197" s="72">
        <v>0</v>
      </c>
      <c r="U197" s="72">
        <v>0</v>
      </c>
      <c r="V197" s="72">
        <v>0</v>
      </c>
      <c r="W197" s="72">
        <v>0</v>
      </c>
      <c r="X197" s="72">
        <v>0</v>
      </c>
      <c r="Y197" s="100">
        <f t="shared" si="32"/>
        <v>0</v>
      </c>
    </row>
    <row r="198" spans="3:25" ht="20.25">
      <c r="C198" s="249"/>
      <c r="D198" s="240"/>
      <c r="E198" s="26" t="s">
        <v>6</v>
      </c>
      <c r="F198" s="69"/>
      <c r="G198" s="70"/>
      <c r="H198" s="70"/>
      <c r="I198" s="71"/>
      <c r="J198" s="67">
        <f>I198-H198</f>
        <v>0</v>
      </c>
      <c r="K198" s="72">
        <v>0</v>
      </c>
      <c r="L198" s="77">
        <v>99.4</v>
      </c>
      <c r="M198" s="72">
        <v>196.6</v>
      </c>
      <c r="N198" s="72">
        <v>0</v>
      </c>
      <c r="O198" s="72">
        <v>400</v>
      </c>
      <c r="P198" s="72">
        <v>50</v>
      </c>
      <c r="Q198" s="72">
        <v>538</v>
      </c>
      <c r="R198" s="72">
        <v>50</v>
      </c>
      <c r="S198" s="72">
        <v>100</v>
      </c>
      <c r="T198" s="72">
        <v>100</v>
      </c>
      <c r="U198" s="72">
        <v>50</v>
      </c>
      <c r="V198" s="72">
        <v>50</v>
      </c>
      <c r="W198" s="72">
        <v>50</v>
      </c>
      <c r="X198" s="72">
        <v>50</v>
      </c>
      <c r="Y198" s="100">
        <f t="shared" si="32"/>
        <v>1634</v>
      </c>
    </row>
    <row r="199" spans="3:25" ht="40.5">
      <c r="C199" s="250"/>
      <c r="D199" s="241"/>
      <c r="E199" s="28" t="s">
        <v>3</v>
      </c>
      <c r="F199" s="69"/>
      <c r="G199" s="70"/>
      <c r="H199" s="70"/>
      <c r="I199" s="71"/>
      <c r="J199" s="67"/>
      <c r="K199" s="72">
        <v>0</v>
      </c>
      <c r="L199" s="77">
        <v>0</v>
      </c>
      <c r="M199" s="72">
        <v>0</v>
      </c>
      <c r="N199" s="72">
        <v>0</v>
      </c>
      <c r="O199" s="72">
        <v>0</v>
      </c>
      <c r="P199" s="72">
        <v>0</v>
      </c>
      <c r="Q199" s="72">
        <v>0</v>
      </c>
      <c r="R199" s="72">
        <v>0</v>
      </c>
      <c r="S199" s="72">
        <v>0</v>
      </c>
      <c r="T199" s="72">
        <v>0</v>
      </c>
      <c r="U199" s="72">
        <v>0</v>
      </c>
      <c r="V199" s="72">
        <v>0</v>
      </c>
      <c r="W199" s="72">
        <v>0</v>
      </c>
      <c r="X199" s="72">
        <v>0</v>
      </c>
      <c r="Y199" s="100">
        <f t="shared" si="32"/>
        <v>0</v>
      </c>
    </row>
    <row r="200" spans="3:25" s="25" customFormat="1" ht="20.65" customHeight="1">
      <c r="C200" s="253" t="s">
        <v>48</v>
      </c>
      <c r="D200" s="239" t="s">
        <v>70</v>
      </c>
      <c r="E200" s="24" t="s">
        <v>4</v>
      </c>
      <c r="F200" s="64"/>
      <c r="G200" s="65"/>
      <c r="H200" s="65"/>
      <c r="I200" s="66"/>
      <c r="J200" s="67">
        <f>I200-H200</f>
        <v>0</v>
      </c>
      <c r="K200" s="68">
        <f>K201+K202+K203+K204</f>
        <v>0</v>
      </c>
      <c r="L200" s="68">
        <f t="shared" ref="L200:S200" si="55">L201+L202+L203+L204</f>
        <v>606.20000000000005</v>
      </c>
      <c r="M200" s="68">
        <f t="shared" si="55"/>
        <v>303.10000000000002</v>
      </c>
      <c r="N200" s="68">
        <f t="shared" si="55"/>
        <v>0</v>
      </c>
      <c r="O200" s="68">
        <f t="shared" si="55"/>
        <v>0</v>
      </c>
      <c r="P200" s="68">
        <f t="shared" si="55"/>
        <v>0</v>
      </c>
      <c r="Q200" s="68">
        <f t="shared" si="55"/>
        <v>0</v>
      </c>
      <c r="R200" s="68">
        <f t="shared" si="55"/>
        <v>0</v>
      </c>
      <c r="S200" s="68">
        <f t="shared" si="55"/>
        <v>0</v>
      </c>
      <c r="T200" s="68">
        <f>T201+T202+T203+T204</f>
        <v>0</v>
      </c>
      <c r="U200" s="68">
        <f>U201+U202+U203+U204</f>
        <v>0</v>
      </c>
      <c r="V200" s="68">
        <f>V201+V202+V203+V204</f>
        <v>0</v>
      </c>
      <c r="W200" s="68">
        <f>W201+W202+W203+W204</f>
        <v>0</v>
      </c>
      <c r="X200" s="68">
        <f>X201+X202+X203+X204</f>
        <v>0</v>
      </c>
      <c r="Y200" s="100">
        <f t="shared" si="32"/>
        <v>909.30000000000007</v>
      </c>
    </row>
    <row r="201" spans="3:25" ht="25.5" customHeight="1">
      <c r="C201" s="240"/>
      <c r="D201" s="254"/>
      <c r="E201" s="26" t="s">
        <v>1</v>
      </c>
      <c r="F201" s="69"/>
      <c r="G201" s="70"/>
      <c r="H201" s="70"/>
      <c r="I201" s="71"/>
      <c r="J201" s="67">
        <f>I201-H201</f>
        <v>0</v>
      </c>
      <c r="K201" s="72">
        <v>0</v>
      </c>
      <c r="L201" s="72">
        <v>0</v>
      </c>
      <c r="M201" s="72">
        <v>0</v>
      </c>
      <c r="N201" s="72">
        <v>0</v>
      </c>
      <c r="O201" s="72">
        <v>0</v>
      </c>
      <c r="P201" s="72">
        <v>0</v>
      </c>
      <c r="Q201" s="72">
        <v>0</v>
      </c>
      <c r="R201" s="72">
        <v>0</v>
      </c>
      <c r="S201" s="72">
        <v>0</v>
      </c>
      <c r="T201" s="72">
        <v>0</v>
      </c>
      <c r="U201" s="72">
        <v>0</v>
      </c>
      <c r="V201" s="72">
        <v>0</v>
      </c>
      <c r="W201" s="72">
        <v>0</v>
      </c>
      <c r="X201" s="72">
        <v>0</v>
      </c>
      <c r="Y201" s="100">
        <f t="shared" si="32"/>
        <v>0</v>
      </c>
    </row>
    <row r="202" spans="3:25" ht="20.25">
      <c r="C202" s="240"/>
      <c r="D202" s="254"/>
      <c r="E202" s="26" t="s">
        <v>2</v>
      </c>
      <c r="F202" s="69"/>
      <c r="G202" s="70"/>
      <c r="H202" s="70"/>
      <c r="I202" s="71"/>
      <c r="J202" s="67">
        <f>I202-H202</f>
        <v>0</v>
      </c>
      <c r="K202" s="72">
        <v>0</v>
      </c>
      <c r="L202" s="72">
        <v>600</v>
      </c>
      <c r="M202" s="72">
        <v>300</v>
      </c>
      <c r="N202" s="72">
        <v>0</v>
      </c>
      <c r="O202" s="72">
        <v>0</v>
      </c>
      <c r="P202" s="72">
        <v>0</v>
      </c>
      <c r="Q202" s="72">
        <v>0</v>
      </c>
      <c r="R202" s="72">
        <v>0</v>
      </c>
      <c r="S202" s="72">
        <v>0</v>
      </c>
      <c r="T202" s="72">
        <v>0</v>
      </c>
      <c r="U202" s="72">
        <v>0</v>
      </c>
      <c r="V202" s="72">
        <v>0</v>
      </c>
      <c r="W202" s="72">
        <v>0</v>
      </c>
      <c r="X202" s="72">
        <v>0</v>
      </c>
      <c r="Y202" s="100">
        <f t="shared" si="32"/>
        <v>900</v>
      </c>
    </row>
    <row r="203" spans="3:25" ht="20.25">
      <c r="C203" s="240"/>
      <c r="D203" s="254"/>
      <c r="E203" s="26" t="s">
        <v>6</v>
      </c>
      <c r="F203" s="69"/>
      <c r="G203" s="70"/>
      <c r="H203" s="70"/>
      <c r="I203" s="71"/>
      <c r="J203" s="67">
        <f>I203-H203</f>
        <v>0</v>
      </c>
      <c r="K203" s="72">
        <v>0</v>
      </c>
      <c r="L203" s="77">
        <v>6.2</v>
      </c>
      <c r="M203" s="72">
        <v>3.1</v>
      </c>
      <c r="N203" s="72">
        <v>0</v>
      </c>
      <c r="O203" s="72">
        <v>0</v>
      </c>
      <c r="P203" s="72">
        <v>0</v>
      </c>
      <c r="Q203" s="72">
        <v>0</v>
      </c>
      <c r="R203" s="72">
        <v>0</v>
      </c>
      <c r="S203" s="72">
        <v>0</v>
      </c>
      <c r="T203" s="72">
        <v>0</v>
      </c>
      <c r="U203" s="72">
        <v>0</v>
      </c>
      <c r="V203" s="72">
        <v>0</v>
      </c>
      <c r="W203" s="72">
        <v>0</v>
      </c>
      <c r="X203" s="72">
        <v>0</v>
      </c>
      <c r="Y203" s="100">
        <f t="shared" si="32"/>
        <v>9.3000000000000007</v>
      </c>
    </row>
    <row r="204" spans="3:25" ht="40.5">
      <c r="C204" s="240"/>
      <c r="D204" s="254"/>
      <c r="E204" s="28" t="s">
        <v>3</v>
      </c>
      <c r="F204" s="69"/>
      <c r="G204" s="70"/>
      <c r="H204" s="70"/>
      <c r="I204" s="71"/>
      <c r="J204" s="67"/>
      <c r="K204" s="72">
        <v>0</v>
      </c>
      <c r="L204" s="77">
        <v>0</v>
      </c>
      <c r="M204" s="72">
        <v>0</v>
      </c>
      <c r="N204" s="72">
        <v>0</v>
      </c>
      <c r="O204" s="72">
        <v>0</v>
      </c>
      <c r="P204" s="72">
        <v>0</v>
      </c>
      <c r="Q204" s="72">
        <v>0</v>
      </c>
      <c r="R204" s="72">
        <v>0</v>
      </c>
      <c r="S204" s="72">
        <v>0</v>
      </c>
      <c r="T204" s="72">
        <v>0</v>
      </c>
      <c r="U204" s="72">
        <v>0</v>
      </c>
      <c r="V204" s="72">
        <v>0</v>
      </c>
      <c r="W204" s="72">
        <v>0</v>
      </c>
      <c r="X204" s="72">
        <v>0</v>
      </c>
      <c r="Y204" s="100">
        <f t="shared" si="32"/>
        <v>0</v>
      </c>
    </row>
    <row r="205" spans="3:25" ht="1.5" customHeight="1">
      <c r="C205" s="241"/>
      <c r="D205" s="255"/>
      <c r="E205" s="40"/>
      <c r="F205" s="69"/>
      <c r="G205" s="70"/>
      <c r="H205" s="70"/>
      <c r="I205" s="71"/>
      <c r="J205" s="67">
        <f>I205-H205</f>
        <v>0</v>
      </c>
      <c r="K205" s="72"/>
      <c r="L205" s="74"/>
      <c r="M205" s="72"/>
      <c r="N205" s="72"/>
      <c r="O205" s="73"/>
      <c r="P205" s="73"/>
      <c r="Q205" s="73"/>
      <c r="R205" s="73"/>
      <c r="S205" s="73"/>
      <c r="T205" s="73"/>
      <c r="U205" s="73"/>
      <c r="V205" s="73"/>
      <c r="W205" s="73"/>
      <c r="X205" s="73"/>
      <c r="Y205" s="32">
        <f t="shared" si="32"/>
        <v>0</v>
      </c>
    </row>
    <row r="206" spans="3:25" s="25" customFormat="1" ht="31.15" customHeight="1">
      <c r="C206" s="201" t="s">
        <v>71</v>
      </c>
      <c r="D206" s="239" t="s">
        <v>72</v>
      </c>
      <c r="E206" s="24" t="s">
        <v>4</v>
      </c>
      <c r="F206" s="92"/>
      <c r="G206" s="65"/>
      <c r="H206" s="65"/>
      <c r="I206" s="66"/>
      <c r="J206" s="92">
        <f>I206-H206</f>
        <v>0</v>
      </c>
      <c r="K206" s="68">
        <f>K207+K208+K209+K210</f>
        <v>0</v>
      </c>
      <c r="L206" s="68">
        <f t="shared" ref="L206:S206" si="56">L207+L208+L209+L210</f>
        <v>0</v>
      </c>
      <c r="M206" s="68">
        <f t="shared" si="56"/>
        <v>303.10000000000002</v>
      </c>
      <c r="N206" s="68">
        <f t="shared" si="56"/>
        <v>0</v>
      </c>
      <c r="O206" s="68">
        <f t="shared" si="56"/>
        <v>0</v>
      </c>
      <c r="P206" s="68">
        <f t="shared" si="56"/>
        <v>0</v>
      </c>
      <c r="Q206" s="68">
        <f t="shared" si="56"/>
        <v>0</v>
      </c>
      <c r="R206" s="68">
        <f t="shared" si="56"/>
        <v>0</v>
      </c>
      <c r="S206" s="68">
        <f t="shared" si="56"/>
        <v>0</v>
      </c>
      <c r="T206" s="68">
        <f>T207+T208+T209+T210</f>
        <v>0</v>
      </c>
      <c r="U206" s="68">
        <f>U207+U208+U209+U210</f>
        <v>0</v>
      </c>
      <c r="V206" s="68">
        <f>V207+V208+V209+V210</f>
        <v>0</v>
      </c>
      <c r="W206" s="68">
        <f>W207+W208+W209+W210</f>
        <v>0</v>
      </c>
      <c r="X206" s="68">
        <f>X207+X208+X209+X210</f>
        <v>0</v>
      </c>
      <c r="Y206" s="100">
        <f t="shared" si="32"/>
        <v>303.10000000000002</v>
      </c>
    </row>
    <row r="207" spans="3:25" ht="31.15" customHeight="1">
      <c r="C207" s="202"/>
      <c r="D207" s="240"/>
      <c r="E207" s="26" t="s">
        <v>1</v>
      </c>
      <c r="F207" s="74"/>
      <c r="G207" s="70"/>
      <c r="H207" s="70"/>
      <c r="I207" s="71"/>
      <c r="J207" s="92">
        <f>I207-H207</f>
        <v>0</v>
      </c>
      <c r="K207" s="72">
        <v>0</v>
      </c>
      <c r="L207" s="72">
        <v>0</v>
      </c>
      <c r="M207" s="72">
        <v>0</v>
      </c>
      <c r="N207" s="72">
        <v>0</v>
      </c>
      <c r="O207" s="72">
        <v>0</v>
      </c>
      <c r="P207" s="72">
        <v>0</v>
      </c>
      <c r="Q207" s="72">
        <v>0</v>
      </c>
      <c r="R207" s="72">
        <v>0</v>
      </c>
      <c r="S207" s="72">
        <v>0</v>
      </c>
      <c r="T207" s="72">
        <v>0</v>
      </c>
      <c r="U207" s="72">
        <v>0</v>
      </c>
      <c r="V207" s="72">
        <v>0</v>
      </c>
      <c r="W207" s="72">
        <v>0</v>
      </c>
      <c r="X207" s="72">
        <v>0</v>
      </c>
      <c r="Y207" s="100">
        <f t="shared" si="32"/>
        <v>0</v>
      </c>
    </row>
    <row r="208" spans="3:25" ht="31.15" customHeight="1">
      <c r="C208" s="202"/>
      <c r="D208" s="240"/>
      <c r="E208" s="26" t="s">
        <v>2</v>
      </c>
      <c r="F208" s="74"/>
      <c r="G208" s="70"/>
      <c r="H208" s="70"/>
      <c r="I208" s="71"/>
      <c r="J208" s="92">
        <f>I208-H208</f>
        <v>0</v>
      </c>
      <c r="K208" s="72">
        <v>0</v>
      </c>
      <c r="L208" s="72">
        <v>0</v>
      </c>
      <c r="M208" s="72">
        <v>300</v>
      </c>
      <c r="N208" s="72">
        <v>0</v>
      </c>
      <c r="O208" s="72">
        <v>0</v>
      </c>
      <c r="P208" s="72">
        <v>0</v>
      </c>
      <c r="Q208" s="72">
        <v>0</v>
      </c>
      <c r="R208" s="72">
        <v>0</v>
      </c>
      <c r="S208" s="72">
        <v>0</v>
      </c>
      <c r="T208" s="72">
        <v>0</v>
      </c>
      <c r="U208" s="72">
        <v>0</v>
      </c>
      <c r="V208" s="72">
        <v>0</v>
      </c>
      <c r="W208" s="72">
        <v>0</v>
      </c>
      <c r="X208" s="72">
        <v>0</v>
      </c>
      <c r="Y208" s="100">
        <f t="shared" si="32"/>
        <v>300</v>
      </c>
    </row>
    <row r="209" spans="3:27" ht="31.15" customHeight="1">
      <c r="C209" s="202"/>
      <c r="D209" s="240"/>
      <c r="E209" s="26" t="s">
        <v>6</v>
      </c>
      <c r="F209" s="74"/>
      <c r="G209" s="70"/>
      <c r="H209" s="70"/>
      <c r="I209" s="71"/>
      <c r="J209" s="92">
        <f>I209-H209</f>
        <v>0</v>
      </c>
      <c r="K209" s="72">
        <v>0</v>
      </c>
      <c r="L209" s="77">
        <v>0</v>
      </c>
      <c r="M209" s="72">
        <v>3.1</v>
      </c>
      <c r="N209" s="72">
        <v>0</v>
      </c>
      <c r="O209" s="72">
        <v>0</v>
      </c>
      <c r="P209" s="72">
        <v>0</v>
      </c>
      <c r="Q209" s="72">
        <v>0</v>
      </c>
      <c r="R209" s="72">
        <v>0</v>
      </c>
      <c r="S209" s="72">
        <v>0</v>
      </c>
      <c r="T209" s="72">
        <v>0</v>
      </c>
      <c r="U209" s="72">
        <v>0</v>
      </c>
      <c r="V209" s="72">
        <v>0</v>
      </c>
      <c r="W209" s="72">
        <v>0</v>
      </c>
      <c r="X209" s="72">
        <v>0</v>
      </c>
      <c r="Y209" s="100">
        <f t="shared" si="32"/>
        <v>3.1</v>
      </c>
    </row>
    <row r="210" spans="3:27" ht="58.5" customHeight="1">
      <c r="C210" s="203"/>
      <c r="D210" s="241"/>
      <c r="E210" s="26" t="s">
        <v>3</v>
      </c>
      <c r="F210" s="74"/>
      <c r="G210" s="70"/>
      <c r="H210" s="70"/>
      <c r="I210" s="71"/>
      <c r="J210" s="92"/>
      <c r="K210" s="72">
        <v>0</v>
      </c>
      <c r="L210" s="77">
        <v>0</v>
      </c>
      <c r="M210" s="72">
        <v>0</v>
      </c>
      <c r="N210" s="72">
        <v>0</v>
      </c>
      <c r="O210" s="72">
        <v>0</v>
      </c>
      <c r="P210" s="72">
        <v>0</v>
      </c>
      <c r="Q210" s="72">
        <v>0</v>
      </c>
      <c r="R210" s="72">
        <v>0</v>
      </c>
      <c r="S210" s="72">
        <v>0</v>
      </c>
      <c r="T210" s="72">
        <v>0</v>
      </c>
      <c r="U210" s="72">
        <v>0</v>
      </c>
      <c r="V210" s="72">
        <v>0</v>
      </c>
      <c r="W210" s="72">
        <v>0</v>
      </c>
      <c r="X210" s="72">
        <v>0</v>
      </c>
      <c r="Y210" s="100">
        <f t="shared" si="32"/>
        <v>0</v>
      </c>
    </row>
    <row r="211" spans="3:27" s="25" customFormat="1" ht="20.65" customHeight="1">
      <c r="C211" s="202" t="s">
        <v>50</v>
      </c>
      <c r="D211" s="239" t="s">
        <v>51</v>
      </c>
      <c r="E211" s="24" t="s">
        <v>4</v>
      </c>
      <c r="F211" s="92"/>
      <c r="G211" s="65"/>
      <c r="H211" s="65"/>
      <c r="I211" s="66"/>
      <c r="J211" s="92">
        <f>I211-H211</f>
        <v>0</v>
      </c>
      <c r="K211" s="68">
        <f>K212+K213+K214+K215</f>
        <v>0</v>
      </c>
      <c r="L211" s="68">
        <f t="shared" ref="L211:S211" si="57">L212+L213+L214+L215</f>
        <v>0</v>
      </c>
      <c r="M211" s="68">
        <f t="shared" si="57"/>
        <v>659.6</v>
      </c>
      <c r="N211" s="68">
        <f t="shared" si="57"/>
        <v>0</v>
      </c>
      <c r="O211" s="68">
        <f t="shared" si="57"/>
        <v>0</v>
      </c>
      <c r="P211" s="68">
        <f t="shared" si="57"/>
        <v>0</v>
      </c>
      <c r="Q211" s="68">
        <f t="shared" si="57"/>
        <v>0</v>
      </c>
      <c r="R211" s="68">
        <f t="shared" si="57"/>
        <v>0</v>
      </c>
      <c r="S211" s="68">
        <f t="shared" si="57"/>
        <v>0</v>
      </c>
      <c r="T211" s="68">
        <f>T212+T213+T214+T215</f>
        <v>0</v>
      </c>
      <c r="U211" s="68">
        <f>U212+U213+U214+U215</f>
        <v>0</v>
      </c>
      <c r="V211" s="68">
        <f>V212+V213+V214+V215</f>
        <v>0</v>
      </c>
      <c r="W211" s="68">
        <f>W212+W213+W214+W215</f>
        <v>0</v>
      </c>
      <c r="X211" s="68">
        <f>X212+X213+X214+X215</f>
        <v>0</v>
      </c>
      <c r="Y211" s="100">
        <f t="shared" si="32"/>
        <v>659.6</v>
      </c>
    </row>
    <row r="212" spans="3:27" ht="25.5" customHeight="1">
      <c r="C212" s="202"/>
      <c r="D212" s="240"/>
      <c r="E212" s="26" t="s">
        <v>1</v>
      </c>
      <c r="F212" s="74"/>
      <c r="G212" s="70"/>
      <c r="H212" s="70"/>
      <c r="I212" s="71"/>
      <c r="J212" s="92">
        <f>I212-H212</f>
        <v>0</v>
      </c>
      <c r="K212" s="72">
        <v>0</v>
      </c>
      <c r="L212" s="72">
        <v>0</v>
      </c>
      <c r="M212" s="72">
        <v>646.4</v>
      </c>
      <c r="N212" s="72">
        <v>0</v>
      </c>
      <c r="O212" s="72">
        <v>0</v>
      </c>
      <c r="P212" s="72">
        <v>0</v>
      </c>
      <c r="Q212" s="72">
        <v>0</v>
      </c>
      <c r="R212" s="72">
        <v>0</v>
      </c>
      <c r="S212" s="72">
        <v>0</v>
      </c>
      <c r="T212" s="72">
        <v>0</v>
      </c>
      <c r="U212" s="72">
        <v>0</v>
      </c>
      <c r="V212" s="72">
        <v>0</v>
      </c>
      <c r="W212" s="72">
        <v>0</v>
      </c>
      <c r="X212" s="72">
        <v>0</v>
      </c>
      <c r="Y212" s="100">
        <f t="shared" si="32"/>
        <v>646.4</v>
      </c>
    </row>
    <row r="213" spans="3:27" ht="20.25">
      <c r="C213" s="202"/>
      <c r="D213" s="240"/>
      <c r="E213" s="26" t="s">
        <v>2</v>
      </c>
      <c r="F213" s="74"/>
      <c r="G213" s="70"/>
      <c r="H213" s="70"/>
      <c r="I213" s="71"/>
      <c r="J213" s="92">
        <f>I213-H213</f>
        <v>0</v>
      </c>
      <c r="K213" s="72">
        <v>0</v>
      </c>
      <c r="L213" s="72">
        <v>0</v>
      </c>
      <c r="M213" s="72">
        <v>6.6</v>
      </c>
      <c r="N213" s="72">
        <v>0</v>
      </c>
      <c r="O213" s="72">
        <v>0</v>
      </c>
      <c r="P213" s="72">
        <v>0</v>
      </c>
      <c r="Q213" s="72">
        <v>0</v>
      </c>
      <c r="R213" s="72">
        <v>0</v>
      </c>
      <c r="S213" s="72">
        <v>0</v>
      </c>
      <c r="T213" s="72">
        <v>0</v>
      </c>
      <c r="U213" s="72">
        <v>0</v>
      </c>
      <c r="V213" s="72">
        <v>0</v>
      </c>
      <c r="W213" s="72">
        <v>0</v>
      </c>
      <c r="X213" s="72">
        <v>0</v>
      </c>
      <c r="Y213" s="100">
        <f t="shared" si="32"/>
        <v>6.6</v>
      </c>
    </row>
    <row r="214" spans="3:27" ht="20.25">
      <c r="C214" s="202"/>
      <c r="D214" s="240"/>
      <c r="E214" s="26" t="s">
        <v>6</v>
      </c>
      <c r="F214" s="74"/>
      <c r="G214" s="70"/>
      <c r="H214" s="70"/>
      <c r="I214" s="71"/>
      <c r="J214" s="92">
        <f>I214-H214</f>
        <v>0</v>
      </c>
      <c r="K214" s="72">
        <v>0</v>
      </c>
      <c r="L214" s="72">
        <v>0</v>
      </c>
      <c r="M214" s="72">
        <v>6.6</v>
      </c>
      <c r="N214" s="72">
        <v>0</v>
      </c>
      <c r="O214" s="72">
        <v>0</v>
      </c>
      <c r="P214" s="72">
        <v>0</v>
      </c>
      <c r="Q214" s="72">
        <v>0</v>
      </c>
      <c r="R214" s="72">
        <v>0</v>
      </c>
      <c r="S214" s="72">
        <v>0</v>
      </c>
      <c r="T214" s="72">
        <v>0</v>
      </c>
      <c r="U214" s="72">
        <v>0</v>
      </c>
      <c r="V214" s="72">
        <v>0</v>
      </c>
      <c r="W214" s="72">
        <v>0</v>
      </c>
      <c r="X214" s="72">
        <v>0</v>
      </c>
      <c r="Y214" s="100">
        <f t="shared" si="32"/>
        <v>6.6</v>
      </c>
    </row>
    <row r="215" spans="3:27" ht="40.5">
      <c r="C215" s="203"/>
      <c r="D215" s="241"/>
      <c r="E215" s="26" t="s">
        <v>3</v>
      </c>
      <c r="F215" s="74"/>
      <c r="G215" s="70"/>
      <c r="H215" s="70"/>
      <c r="I215" s="71"/>
      <c r="J215" s="92"/>
      <c r="K215" s="72">
        <v>0</v>
      </c>
      <c r="L215" s="72">
        <v>0</v>
      </c>
      <c r="M215" s="72">
        <v>0</v>
      </c>
      <c r="N215" s="72">
        <v>0</v>
      </c>
      <c r="O215" s="72">
        <v>0</v>
      </c>
      <c r="P215" s="72">
        <v>0</v>
      </c>
      <c r="Q215" s="72">
        <v>0</v>
      </c>
      <c r="R215" s="72">
        <v>0</v>
      </c>
      <c r="S215" s="72">
        <v>0</v>
      </c>
      <c r="T215" s="72">
        <v>0</v>
      </c>
      <c r="U215" s="72">
        <v>0</v>
      </c>
      <c r="V215" s="72">
        <v>0</v>
      </c>
      <c r="W215" s="72">
        <v>0</v>
      </c>
      <c r="X215" s="72">
        <v>0</v>
      </c>
      <c r="Y215" s="100">
        <f t="shared" si="32"/>
        <v>0</v>
      </c>
    </row>
    <row r="216" spans="3:27" s="30" customFormat="1" ht="20.65" hidden="1" customHeight="1">
      <c r="C216" s="205" t="s">
        <v>80</v>
      </c>
      <c r="D216" s="256" t="s">
        <v>87</v>
      </c>
      <c r="E216" s="150" t="s">
        <v>4</v>
      </c>
      <c r="F216" s="151"/>
      <c r="G216" s="152"/>
      <c r="H216" s="152"/>
      <c r="I216" s="153"/>
      <c r="J216" s="151">
        <f>I216-H216</f>
        <v>0</v>
      </c>
      <c r="K216" s="154">
        <f>K217+K218+K219+K220</f>
        <v>0</v>
      </c>
      <c r="L216" s="154">
        <f t="shared" ref="L216:S216" si="58">L217+L218+L219+L220</f>
        <v>0</v>
      </c>
      <c r="M216" s="154">
        <f t="shared" si="58"/>
        <v>0</v>
      </c>
      <c r="N216" s="154">
        <f t="shared" si="58"/>
        <v>0</v>
      </c>
      <c r="O216" s="154">
        <f t="shared" si="58"/>
        <v>0</v>
      </c>
      <c r="P216" s="154">
        <f t="shared" si="58"/>
        <v>0</v>
      </c>
      <c r="Q216" s="154">
        <f t="shared" si="58"/>
        <v>0</v>
      </c>
      <c r="R216" s="154">
        <f t="shared" si="58"/>
        <v>0</v>
      </c>
      <c r="S216" s="154">
        <f t="shared" si="58"/>
        <v>0</v>
      </c>
      <c r="T216" s="154">
        <f>T217+T218+T219+T220</f>
        <v>0</v>
      </c>
      <c r="U216" s="154">
        <f>U217+U218+U219+U220</f>
        <v>0</v>
      </c>
      <c r="V216" s="154">
        <f>V217+V218+V219+V220</f>
        <v>0</v>
      </c>
      <c r="W216" s="154">
        <f>W217+W218+W219+W220</f>
        <v>0</v>
      </c>
      <c r="X216" s="154">
        <f>X217+X218+X219+X220</f>
        <v>0</v>
      </c>
      <c r="Y216" s="155">
        <f t="shared" si="32"/>
        <v>0</v>
      </c>
    </row>
    <row r="217" spans="3:27" s="31" customFormat="1" ht="25.5" hidden="1" customHeight="1">
      <c r="C217" s="205"/>
      <c r="D217" s="257"/>
      <c r="E217" s="156" t="s">
        <v>1</v>
      </c>
      <c r="F217" s="157"/>
      <c r="G217" s="158"/>
      <c r="H217" s="158"/>
      <c r="I217" s="159"/>
      <c r="J217" s="151">
        <f>I217-H217</f>
        <v>0</v>
      </c>
      <c r="K217" s="160">
        <v>0</v>
      </c>
      <c r="L217" s="160">
        <v>0</v>
      </c>
      <c r="M217" s="160"/>
      <c r="N217" s="160">
        <v>0</v>
      </c>
      <c r="O217" s="160">
        <v>0</v>
      </c>
      <c r="P217" s="160">
        <v>0</v>
      </c>
      <c r="Q217" s="160">
        <v>0</v>
      </c>
      <c r="R217" s="160">
        <v>0</v>
      </c>
      <c r="S217" s="160">
        <v>0</v>
      </c>
      <c r="T217" s="160">
        <v>0</v>
      </c>
      <c r="U217" s="160">
        <v>0</v>
      </c>
      <c r="V217" s="160">
        <v>0</v>
      </c>
      <c r="W217" s="160">
        <v>0</v>
      </c>
      <c r="X217" s="160">
        <v>0</v>
      </c>
      <c r="Y217" s="155">
        <f t="shared" si="32"/>
        <v>0</v>
      </c>
    </row>
    <row r="218" spans="3:27" s="31" customFormat="1" ht="20.25" hidden="1">
      <c r="C218" s="205"/>
      <c r="D218" s="257"/>
      <c r="E218" s="156" t="s">
        <v>2</v>
      </c>
      <c r="F218" s="157"/>
      <c r="G218" s="158"/>
      <c r="H218" s="158"/>
      <c r="I218" s="159"/>
      <c r="J218" s="151">
        <f>I218-H218</f>
        <v>0</v>
      </c>
      <c r="K218" s="160">
        <v>0</v>
      </c>
      <c r="L218" s="160">
        <v>0</v>
      </c>
      <c r="M218" s="160"/>
      <c r="N218" s="160">
        <v>0</v>
      </c>
      <c r="O218" s="160">
        <v>0</v>
      </c>
      <c r="P218" s="160">
        <v>0</v>
      </c>
      <c r="Q218" s="160">
        <v>0</v>
      </c>
      <c r="R218" s="160">
        <v>0</v>
      </c>
      <c r="S218" s="160">
        <v>0</v>
      </c>
      <c r="T218" s="160">
        <v>0</v>
      </c>
      <c r="U218" s="160">
        <v>0</v>
      </c>
      <c r="V218" s="160">
        <v>0</v>
      </c>
      <c r="W218" s="160">
        <v>0</v>
      </c>
      <c r="X218" s="160">
        <v>0</v>
      </c>
      <c r="Y218" s="155">
        <f t="shared" si="32"/>
        <v>0</v>
      </c>
    </row>
    <row r="219" spans="3:27" s="31" customFormat="1" ht="20.25" hidden="1">
      <c r="C219" s="205"/>
      <c r="D219" s="257"/>
      <c r="E219" s="156" t="s">
        <v>6</v>
      </c>
      <c r="F219" s="157"/>
      <c r="G219" s="158"/>
      <c r="H219" s="158"/>
      <c r="I219" s="159"/>
      <c r="J219" s="151">
        <f>I219-H219</f>
        <v>0</v>
      </c>
      <c r="K219" s="160">
        <v>0</v>
      </c>
      <c r="L219" s="160">
        <v>0</v>
      </c>
      <c r="M219" s="160"/>
      <c r="N219" s="160">
        <v>0</v>
      </c>
      <c r="O219" s="160">
        <v>0</v>
      </c>
      <c r="P219" s="160">
        <v>0</v>
      </c>
      <c r="Q219" s="160">
        <v>0</v>
      </c>
      <c r="R219" s="160">
        <v>0</v>
      </c>
      <c r="S219" s="160">
        <v>0</v>
      </c>
      <c r="T219" s="160">
        <v>0</v>
      </c>
      <c r="U219" s="160">
        <v>0</v>
      </c>
      <c r="V219" s="160">
        <v>0</v>
      </c>
      <c r="W219" s="160">
        <v>0</v>
      </c>
      <c r="X219" s="160">
        <v>0</v>
      </c>
      <c r="Y219" s="155">
        <f t="shared" ref="Y219:Y279" si="59">K219+L219+M219+O219+Q219+S219+T219+U219+V219+W219+X219</f>
        <v>0</v>
      </c>
    </row>
    <row r="220" spans="3:27" s="31" customFormat="1" ht="40.5" hidden="1">
      <c r="C220" s="205"/>
      <c r="D220" s="258"/>
      <c r="E220" s="156" t="s">
        <v>3</v>
      </c>
      <c r="F220" s="157"/>
      <c r="G220" s="158"/>
      <c r="H220" s="158"/>
      <c r="I220" s="159"/>
      <c r="J220" s="151"/>
      <c r="K220" s="160">
        <v>0</v>
      </c>
      <c r="L220" s="160">
        <v>0</v>
      </c>
      <c r="M220" s="160"/>
      <c r="N220" s="160">
        <v>0</v>
      </c>
      <c r="O220" s="160">
        <v>0</v>
      </c>
      <c r="P220" s="160">
        <v>0</v>
      </c>
      <c r="Q220" s="160">
        <v>0</v>
      </c>
      <c r="R220" s="160">
        <v>0</v>
      </c>
      <c r="S220" s="160">
        <v>0</v>
      </c>
      <c r="T220" s="160">
        <v>0</v>
      </c>
      <c r="U220" s="160">
        <v>0</v>
      </c>
      <c r="V220" s="160">
        <v>0</v>
      </c>
      <c r="W220" s="160">
        <v>0</v>
      </c>
      <c r="X220" s="160">
        <v>0</v>
      </c>
      <c r="Y220" s="155">
        <f t="shared" si="59"/>
        <v>0</v>
      </c>
    </row>
    <row r="221" spans="3:27" s="36" customFormat="1" ht="20.25">
      <c r="C221" s="244" t="s">
        <v>25</v>
      </c>
      <c r="D221" s="245" t="s">
        <v>92</v>
      </c>
      <c r="E221" s="95" t="s">
        <v>4</v>
      </c>
      <c r="F221" s="96"/>
      <c r="G221" s="97"/>
      <c r="H221" s="97"/>
      <c r="I221" s="98"/>
      <c r="J221" s="96">
        <f>I221-H221</f>
        <v>0</v>
      </c>
      <c r="K221" s="99">
        <f>K222+K223+K224+K226+K225</f>
        <v>15290.2</v>
      </c>
      <c r="L221" s="99">
        <f t="shared" ref="L221:S221" si="60">L222+L223+L224+L226+L225</f>
        <v>17732.300000000003</v>
      </c>
      <c r="M221" s="99">
        <f t="shared" si="60"/>
        <v>14802.4</v>
      </c>
      <c r="N221" s="99">
        <f t="shared" si="60"/>
        <v>0</v>
      </c>
      <c r="O221" s="99">
        <f t="shared" si="60"/>
        <v>18578.900000000001</v>
      </c>
      <c r="P221" s="99">
        <f t="shared" si="60"/>
        <v>5722</v>
      </c>
      <c r="Q221" s="99">
        <f t="shared" si="60"/>
        <v>19784</v>
      </c>
      <c r="R221" s="99">
        <f t="shared" si="60"/>
        <v>8221.6</v>
      </c>
      <c r="S221" s="99">
        <f t="shared" si="60"/>
        <v>18092.599999999999</v>
      </c>
      <c r="T221" s="99">
        <f>T222+T223+T224+T226+T225</f>
        <v>15897.7</v>
      </c>
      <c r="U221" s="99">
        <f>U222+U223+U224+U226+U225</f>
        <v>16756.5</v>
      </c>
      <c r="V221" s="99">
        <f>V222+V223+V224+V226+V225</f>
        <v>16756.5</v>
      </c>
      <c r="W221" s="99">
        <f>W222+W223+W224+W226+W225</f>
        <v>16756.5</v>
      </c>
      <c r="X221" s="99">
        <f>X222+X223+X224+X226+X225</f>
        <v>16756.5</v>
      </c>
      <c r="Y221" s="35">
        <f t="shared" si="59"/>
        <v>187204.09999999998</v>
      </c>
    </row>
    <row r="222" spans="3:27" s="38" customFormat="1" ht="21.75" customHeight="1">
      <c r="C222" s="245"/>
      <c r="D222" s="245"/>
      <c r="E222" s="37" t="s">
        <v>1</v>
      </c>
      <c r="F222" s="59"/>
      <c r="G222" s="60"/>
      <c r="H222" s="60"/>
      <c r="I222" s="61"/>
      <c r="J222" s="57">
        <f>I222-H222</f>
        <v>0</v>
      </c>
      <c r="K222" s="62">
        <f t="shared" ref="K222:L224" si="61">K228+K234</f>
        <v>5487.3</v>
      </c>
      <c r="L222" s="62">
        <f t="shared" si="61"/>
        <v>4703.3999999999996</v>
      </c>
      <c r="M222" s="62">
        <v>0</v>
      </c>
      <c r="N222" s="62"/>
      <c r="O222" s="62">
        <f>O228</f>
        <v>11291.3</v>
      </c>
      <c r="P222" s="62"/>
      <c r="Q222" s="62">
        <f>Q228</f>
        <v>8736</v>
      </c>
      <c r="R222" s="62"/>
      <c r="S222" s="62">
        <f>S228</f>
        <v>10920</v>
      </c>
      <c r="T222" s="62">
        <f>T228</f>
        <v>8736</v>
      </c>
      <c r="U222" s="62">
        <v>0</v>
      </c>
      <c r="V222" s="62">
        <v>0</v>
      </c>
      <c r="W222" s="62">
        <v>0</v>
      </c>
      <c r="X222" s="62">
        <v>0</v>
      </c>
      <c r="Y222" s="35">
        <f t="shared" si="59"/>
        <v>49874</v>
      </c>
    </row>
    <row r="223" spans="3:27" s="38" customFormat="1" ht="20.25">
      <c r="C223" s="245"/>
      <c r="D223" s="245"/>
      <c r="E223" s="37" t="s">
        <v>2</v>
      </c>
      <c r="F223" s="59"/>
      <c r="G223" s="60"/>
      <c r="H223" s="60"/>
      <c r="I223" s="61"/>
      <c r="J223" s="57">
        <f>I223-H223</f>
        <v>0</v>
      </c>
      <c r="K223" s="62">
        <f t="shared" si="61"/>
        <v>9802.9</v>
      </c>
      <c r="L223" s="62">
        <f t="shared" si="61"/>
        <v>13028.900000000001</v>
      </c>
      <c r="M223" s="62">
        <v>14802.4</v>
      </c>
      <c r="N223" s="62">
        <f t="shared" ref="M223:X224" si="62">N229+N235</f>
        <v>0</v>
      </c>
      <c r="O223" s="62">
        <f>O229+O235</f>
        <v>7287.6</v>
      </c>
      <c r="P223" s="62">
        <f t="shared" si="62"/>
        <v>5722</v>
      </c>
      <c r="Q223" s="62">
        <f t="shared" si="62"/>
        <v>11048</v>
      </c>
      <c r="R223" s="62">
        <f t="shared" si="62"/>
        <v>8221.6</v>
      </c>
      <c r="S223" s="62">
        <f t="shared" si="62"/>
        <v>7172.6</v>
      </c>
      <c r="T223" s="62">
        <f t="shared" si="62"/>
        <v>7161.7</v>
      </c>
      <c r="U223" s="62">
        <f t="shared" si="62"/>
        <v>16756.5</v>
      </c>
      <c r="V223" s="62">
        <f t="shared" si="62"/>
        <v>16756.5</v>
      </c>
      <c r="W223" s="62">
        <f t="shared" si="62"/>
        <v>16756.5</v>
      </c>
      <c r="X223" s="62">
        <f t="shared" si="62"/>
        <v>16756.5</v>
      </c>
      <c r="Y223" s="35">
        <f t="shared" si="59"/>
        <v>137330.1</v>
      </c>
      <c r="Z223" s="106">
        <v>20744.400000000001</v>
      </c>
      <c r="AA223" s="107">
        <f>Z223-M223</f>
        <v>5942.0000000000018</v>
      </c>
    </row>
    <row r="224" spans="3:27" s="38" customFormat="1" ht="20.25">
      <c r="C224" s="245"/>
      <c r="D224" s="245"/>
      <c r="E224" s="37" t="s">
        <v>6</v>
      </c>
      <c r="F224" s="59"/>
      <c r="G224" s="60"/>
      <c r="H224" s="60"/>
      <c r="I224" s="61"/>
      <c r="J224" s="57">
        <f>I224-H224</f>
        <v>0</v>
      </c>
      <c r="K224" s="62">
        <f t="shared" si="61"/>
        <v>0</v>
      </c>
      <c r="L224" s="62">
        <f t="shared" si="61"/>
        <v>0</v>
      </c>
      <c r="M224" s="62">
        <f t="shared" si="62"/>
        <v>0</v>
      </c>
      <c r="N224" s="62">
        <f t="shared" si="62"/>
        <v>0</v>
      </c>
      <c r="O224" s="62">
        <f t="shared" si="62"/>
        <v>0</v>
      </c>
      <c r="P224" s="62">
        <f t="shared" si="62"/>
        <v>0</v>
      </c>
      <c r="Q224" s="62">
        <f t="shared" si="62"/>
        <v>0</v>
      </c>
      <c r="R224" s="62">
        <f t="shared" si="62"/>
        <v>0</v>
      </c>
      <c r="S224" s="62">
        <f t="shared" si="62"/>
        <v>0</v>
      </c>
      <c r="T224" s="62">
        <f t="shared" si="62"/>
        <v>0</v>
      </c>
      <c r="U224" s="62">
        <f t="shared" si="62"/>
        <v>0</v>
      </c>
      <c r="V224" s="62">
        <f t="shared" si="62"/>
        <v>0</v>
      </c>
      <c r="W224" s="62">
        <f t="shared" si="62"/>
        <v>0</v>
      </c>
      <c r="X224" s="62">
        <f t="shared" si="62"/>
        <v>0</v>
      </c>
      <c r="Y224" s="35">
        <f t="shared" si="59"/>
        <v>0</v>
      </c>
    </row>
    <row r="225" spans="3:25" s="38" customFormat="1" ht="40.5">
      <c r="C225" s="245"/>
      <c r="D225" s="245"/>
      <c r="E225" s="37" t="s">
        <v>3</v>
      </c>
      <c r="F225" s="59"/>
      <c r="G225" s="60"/>
      <c r="H225" s="60"/>
      <c r="I225" s="61"/>
      <c r="J225" s="57"/>
      <c r="K225" s="63">
        <v>0</v>
      </c>
      <c r="L225" s="63">
        <v>0</v>
      </c>
      <c r="M225" s="62">
        <v>0</v>
      </c>
      <c r="N225" s="62"/>
      <c r="O225" s="62">
        <v>0</v>
      </c>
      <c r="P225" s="62"/>
      <c r="Q225" s="62">
        <v>0</v>
      </c>
      <c r="R225" s="62"/>
      <c r="S225" s="62">
        <v>0</v>
      </c>
      <c r="T225" s="62">
        <v>0</v>
      </c>
      <c r="U225" s="62">
        <v>0</v>
      </c>
      <c r="V225" s="62">
        <v>0</v>
      </c>
      <c r="W225" s="62">
        <v>0</v>
      </c>
      <c r="X225" s="62">
        <v>0</v>
      </c>
      <c r="Y225" s="35">
        <f t="shared" si="59"/>
        <v>0</v>
      </c>
    </row>
    <row r="226" spans="3:25" s="38" customFormat="1" ht="3" customHeight="1">
      <c r="C226" s="245"/>
      <c r="D226" s="246"/>
      <c r="E226" s="39"/>
      <c r="F226" s="59"/>
      <c r="G226" s="60"/>
      <c r="H226" s="60"/>
      <c r="I226" s="61"/>
      <c r="J226" s="57">
        <f>I226-H226</f>
        <v>0</v>
      </c>
      <c r="K226" s="62"/>
      <c r="L226" s="62"/>
      <c r="M226" s="62"/>
      <c r="N226" s="62"/>
      <c r="O226" s="62"/>
      <c r="P226" s="62"/>
      <c r="Q226" s="62"/>
      <c r="R226" s="62"/>
      <c r="S226" s="62"/>
      <c r="T226" s="62"/>
      <c r="U226" s="62"/>
      <c r="V226" s="62"/>
      <c r="W226" s="62"/>
      <c r="X226" s="62"/>
      <c r="Y226" s="32">
        <f t="shared" si="59"/>
        <v>0</v>
      </c>
    </row>
    <row r="227" spans="3:25" s="25" customFormat="1" ht="20.25" customHeight="1">
      <c r="C227" s="239" t="s">
        <v>27</v>
      </c>
      <c r="D227" s="239" t="s">
        <v>26</v>
      </c>
      <c r="E227" s="24" t="s">
        <v>4</v>
      </c>
      <c r="F227" s="64"/>
      <c r="G227" s="65"/>
      <c r="H227" s="65"/>
      <c r="I227" s="66"/>
      <c r="J227" s="67">
        <f>I227-H227</f>
        <v>0</v>
      </c>
      <c r="K227" s="68">
        <f>K228+K229+K230+K231</f>
        <v>9453.9</v>
      </c>
      <c r="L227" s="68">
        <f>L228+L229+L230+L231</f>
        <v>11817.3</v>
      </c>
      <c r="M227" s="68">
        <f>M228+M229+M230+M231</f>
        <v>8487.7000000000007</v>
      </c>
      <c r="N227" s="68">
        <f t="shared" ref="N227:S227" si="63">N228+N229+N230+N232+N231</f>
        <v>0</v>
      </c>
      <c r="O227" s="68">
        <f t="shared" si="63"/>
        <v>12171.9</v>
      </c>
      <c r="P227" s="68">
        <f t="shared" si="63"/>
        <v>0</v>
      </c>
      <c r="Q227" s="68">
        <f t="shared" si="63"/>
        <v>11074</v>
      </c>
      <c r="R227" s="68">
        <f t="shared" si="63"/>
        <v>1575.6</v>
      </c>
      <c r="S227" s="68">
        <f t="shared" si="63"/>
        <v>10974.6</v>
      </c>
      <c r="T227" s="68">
        <f>T228+T229+T230+T232+T231</f>
        <v>8779.7000000000007</v>
      </c>
      <c r="U227" s="68">
        <f>U228+U229+U230+U232+U231</f>
        <v>21954.5</v>
      </c>
      <c r="V227" s="68">
        <f>V228+V229+V230+V232+V231</f>
        <v>19770.5</v>
      </c>
      <c r="W227" s="68">
        <f>W228+W229+W230+W232+W231</f>
        <v>21954.5</v>
      </c>
      <c r="X227" s="68">
        <f>X228+X229+X230+X232+X231</f>
        <v>19770.5</v>
      </c>
      <c r="Y227" s="100">
        <f t="shared" si="59"/>
        <v>156209.09999999998</v>
      </c>
    </row>
    <row r="228" spans="3:25" ht="21.75" customHeight="1">
      <c r="C228" s="240"/>
      <c r="D228" s="240"/>
      <c r="E228" s="26" t="s">
        <v>1</v>
      </c>
      <c r="F228" s="74"/>
      <c r="G228" s="70"/>
      <c r="H228" s="70"/>
      <c r="I228" s="71"/>
      <c r="J228" s="92">
        <f>I228-H228</f>
        <v>0</v>
      </c>
      <c r="K228" s="72">
        <v>5487.3</v>
      </c>
      <c r="L228" s="72">
        <v>4703.3999999999996</v>
      </c>
      <c r="M228" s="72">
        <v>0</v>
      </c>
      <c r="N228" s="72"/>
      <c r="O228" s="72">
        <v>11291.3</v>
      </c>
      <c r="P228" s="72"/>
      <c r="Q228" s="72">
        <v>8736</v>
      </c>
      <c r="R228" s="72"/>
      <c r="S228" s="72">
        <v>10920</v>
      </c>
      <c r="T228" s="72">
        <v>8736</v>
      </c>
      <c r="U228" s="72">
        <f>S228</f>
        <v>10920</v>
      </c>
      <c r="V228" s="72">
        <f>T228</f>
        <v>8736</v>
      </c>
      <c r="W228" s="72">
        <f>U228</f>
        <v>10920</v>
      </c>
      <c r="X228" s="72">
        <f>V228</f>
        <v>8736</v>
      </c>
      <c r="Y228" s="100">
        <f t="shared" si="59"/>
        <v>89186</v>
      </c>
    </row>
    <row r="229" spans="3:25" ht="20.25">
      <c r="C229" s="240"/>
      <c r="D229" s="240"/>
      <c r="E229" s="26" t="s">
        <v>2</v>
      </c>
      <c r="F229" s="74"/>
      <c r="G229" s="70"/>
      <c r="H229" s="70"/>
      <c r="I229" s="71"/>
      <c r="J229" s="92">
        <f>I229-H229</f>
        <v>0</v>
      </c>
      <c r="K229" s="72">
        <f>14180.8-787.8-5487.3-3986.2+47.1</f>
        <v>3966.6</v>
      </c>
      <c r="L229" s="72">
        <f>7055.1+58.8</f>
        <v>7113.9000000000005</v>
      </c>
      <c r="M229" s="72">
        <f>14429.7-5942</f>
        <v>8487.7000000000007</v>
      </c>
      <c r="N229" s="72"/>
      <c r="O229" s="72">
        <v>880.6</v>
      </c>
      <c r="P229" s="72"/>
      <c r="Q229" s="72">
        <v>2338</v>
      </c>
      <c r="R229" s="72">
        <f>1567.8+7.8</f>
        <v>1575.6</v>
      </c>
      <c r="S229" s="72">
        <v>54.6</v>
      </c>
      <c r="T229" s="72">
        <v>43.7</v>
      </c>
      <c r="U229" s="72">
        <v>11034.5</v>
      </c>
      <c r="V229" s="72">
        <v>11034.5</v>
      </c>
      <c r="W229" s="72">
        <v>11034.5</v>
      </c>
      <c r="X229" s="72">
        <v>11034.5</v>
      </c>
      <c r="Y229" s="100">
        <f t="shared" si="59"/>
        <v>67023.100000000006</v>
      </c>
    </row>
    <row r="230" spans="3:25" ht="20.25">
      <c r="C230" s="240"/>
      <c r="D230" s="240"/>
      <c r="E230" s="26" t="s">
        <v>6</v>
      </c>
      <c r="F230" s="74"/>
      <c r="G230" s="70"/>
      <c r="H230" s="70"/>
      <c r="I230" s="71"/>
      <c r="J230" s="92">
        <f>I230-H230</f>
        <v>0</v>
      </c>
      <c r="K230" s="77">
        <v>0</v>
      </c>
      <c r="L230" s="77">
        <v>0</v>
      </c>
      <c r="M230" s="77">
        <v>0</v>
      </c>
      <c r="N230" s="77">
        <v>0</v>
      </c>
      <c r="O230" s="77">
        <v>0</v>
      </c>
      <c r="P230" s="77">
        <v>0</v>
      </c>
      <c r="Q230" s="77">
        <v>0</v>
      </c>
      <c r="R230" s="77">
        <v>0</v>
      </c>
      <c r="S230" s="72">
        <f t="shared" ref="S230:X230" si="64">Q230</f>
        <v>0</v>
      </c>
      <c r="T230" s="72">
        <f t="shared" si="64"/>
        <v>0</v>
      </c>
      <c r="U230" s="72">
        <f t="shared" si="64"/>
        <v>0</v>
      </c>
      <c r="V230" s="72">
        <f t="shared" si="64"/>
        <v>0</v>
      </c>
      <c r="W230" s="72">
        <f t="shared" si="64"/>
        <v>0</v>
      </c>
      <c r="X230" s="72">
        <f t="shared" si="64"/>
        <v>0</v>
      </c>
      <c r="Y230" s="100">
        <f t="shared" si="59"/>
        <v>0</v>
      </c>
    </row>
    <row r="231" spans="3:25" ht="40.5">
      <c r="C231" s="240"/>
      <c r="D231" s="241"/>
      <c r="E231" s="26" t="s">
        <v>3</v>
      </c>
      <c r="F231" s="74"/>
      <c r="G231" s="70"/>
      <c r="H231" s="70"/>
      <c r="I231" s="71"/>
      <c r="J231" s="92"/>
      <c r="K231" s="77">
        <v>0</v>
      </c>
      <c r="L231" s="77">
        <v>0</v>
      </c>
      <c r="M231" s="72">
        <v>0</v>
      </c>
      <c r="N231" s="72"/>
      <c r="O231" s="72">
        <v>0</v>
      </c>
      <c r="P231" s="72"/>
      <c r="Q231" s="72">
        <v>0</v>
      </c>
      <c r="R231" s="72"/>
      <c r="S231" s="72">
        <v>0</v>
      </c>
      <c r="T231" s="72">
        <v>0</v>
      </c>
      <c r="U231" s="72">
        <v>0</v>
      </c>
      <c r="V231" s="72">
        <v>0</v>
      </c>
      <c r="W231" s="72">
        <v>0</v>
      </c>
      <c r="X231" s="72">
        <v>0</v>
      </c>
      <c r="Y231" s="100">
        <f t="shared" si="59"/>
        <v>0</v>
      </c>
    </row>
    <row r="232" spans="3:25" ht="39.6" hidden="1" customHeight="1">
      <c r="C232" s="240"/>
      <c r="D232" s="203"/>
      <c r="E232" s="108"/>
      <c r="F232" s="74"/>
      <c r="G232" s="70"/>
      <c r="H232" s="70"/>
      <c r="I232" s="71"/>
      <c r="J232" s="92">
        <f>I232-H232</f>
        <v>0</v>
      </c>
      <c r="K232" s="72"/>
      <c r="L232" s="74"/>
      <c r="M232" s="72"/>
      <c r="N232" s="72"/>
      <c r="O232" s="72"/>
      <c r="P232" s="72"/>
      <c r="Q232" s="72"/>
      <c r="R232" s="72"/>
      <c r="S232" s="72"/>
      <c r="T232" s="72"/>
      <c r="U232" s="72"/>
      <c r="V232" s="72"/>
      <c r="W232" s="72"/>
      <c r="X232" s="72"/>
      <c r="Y232" s="100">
        <f t="shared" si="59"/>
        <v>0</v>
      </c>
    </row>
    <row r="233" spans="3:25" s="25" customFormat="1" ht="20.25">
      <c r="C233" s="247" t="s">
        <v>29</v>
      </c>
      <c r="D233" s="242" t="s">
        <v>28</v>
      </c>
      <c r="E233" s="24" t="s">
        <v>4</v>
      </c>
      <c r="F233" s="92"/>
      <c r="G233" s="65"/>
      <c r="H233" s="65"/>
      <c r="I233" s="66"/>
      <c r="J233" s="92">
        <f>I233-H233</f>
        <v>0</v>
      </c>
      <c r="K233" s="68">
        <f>K234+K235+K236+K237</f>
        <v>5836.3</v>
      </c>
      <c r="L233" s="68">
        <f>L234+L235+L236+L237</f>
        <v>5915</v>
      </c>
      <c r="M233" s="68">
        <f t="shared" ref="M233:S233" si="65">M234+M235+M236+M237</f>
        <v>6314.7</v>
      </c>
      <c r="N233" s="68">
        <f t="shared" si="65"/>
        <v>0</v>
      </c>
      <c r="O233" s="68">
        <f t="shared" si="65"/>
        <v>6407</v>
      </c>
      <c r="P233" s="68">
        <f t="shared" si="65"/>
        <v>5722</v>
      </c>
      <c r="Q233" s="68">
        <f t="shared" si="65"/>
        <v>8710</v>
      </c>
      <c r="R233" s="68">
        <f t="shared" si="65"/>
        <v>6646</v>
      </c>
      <c r="S233" s="68">
        <f t="shared" si="65"/>
        <v>7118</v>
      </c>
      <c r="T233" s="68">
        <f>T234+T235+T236+T237</f>
        <v>7118</v>
      </c>
      <c r="U233" s="68">
        <f>U234+U235+U236+U237</f>
        <v>5722</v>
      </c>
      <c r="V233" s="68">
        <f>V234+V235+V236+V237</f>
        <v>5722</v>
      </c>
      <c r="W233" s="68">
        <f>W234+W235+W236+W237</f>
        <v>5722</v>
      </c>
      <c r="X233" s="68">
        <f>X234+X235+X236+X237</f>
        <v>5722</v>
      </c>
      <c r="Y233" s="100">
        <f t="shared" si="59"/>
        <v>70307</v>
      </c>
    </row>
    <row r="234" spans="3:25" ht="20.25">
      <c r="C234" s="242"/>
      <c r="D234" s="242"/>
      <c r="E234" s="26" t="s">
        <v>1</v>
      </c>
      <c r="F234" s="74"/>
      <c r="G234" s="70"/>
      <c r="H234" s="70"/>
      <c r="I234" s="71"/>
      <c r="J234" s="92">
        <f>I234-H234</f>
        <v>0</v>
      </c>
      <c r="K234" s="72">
        <v>0</v>
      </c>
      <c r="L234" s="72">
        <v>0</v>
      </c>
      <c r="M234" s="72">
        <v>0</v>
      </c>
      <c r="N234" s="72"/>
      <c r="O234" s="72">
        <v>0</v>
      </c>
      <c r="P234" s="72"/>
      <c r="Q234" s="72">
        <v>0</v>
      </c>
      <c r="R234" s="72"/>
      <c r="S234" s="72">
        <v>0</v>
      </c>
      <c r="T234" s="72">
        <v>0</v>
      </c>
      <c r="U234" s="72">
        <v>0</v>
      </c>
      <c r="V234" s="72">
        <v>0</v>
      </c>
      <c r="W234" s="72">
        <v>0</v>
      </c>
      <c r="X234" s="72">
        <v>0</v>
      </c>
      <c r="Y234" s="100">
        <f t="shared" si="59"/>
        <v>0</v>
      </c>
    </row>
    <row r="235" spans="3:25" ht="20.25">
      <c r="C235" s="242"/>
      <c r="D235" s="242"/>
      <c r="E235" s="26" t="s">
        <v>2</v>
      </c>
      <c r="F235" s="74"/>
      <c r="G235" s="70"/>
      <c r="H235" s="70"/>
      <c r="I235" s="71"/>
      <c r="J235" s="92">
        <f>I235-H235</f>
        <v>0</v>
      </c>
      <c r="K235" s="72">
        <f>6171-160-174.7</f>
        <v>5836.3</v>
      </c>
      <c r="L235" s="72">
        <v>5915</v>
      </c>
      <c r="M235" s="72">
        <f>5722+592.7</f>
        <v>6314.7</v>
      </c>
      <c r="N235" s="72"/>
      <c r="O235" s="72">
        <f>6646-239</f>
        <v>6407</v>
      </c>
      <c r="P235" s="72">
        <v>5722</v>
      </c>
      <c r="Q235" s="72">
        <v>8710</v>
      </c>
      <c r="R235" s="72">
        <v>6646</v>
      </c>
      <c r="S235" s="72">
        <v>7118</v>
      </c>
      <c r="T235" s="72">
        <v>7118</v>
      </c>
      <c r="U235" s="72">
        <v>5722</v>
      </c>
      <c r="V235" s="72">
        <v>5722</v>
      </c>
      <c r="W235" s="72">
        <v>5722</v>
      </c>
      <c r="X235" s="72">
        <v>5722</v>
      </c>
      <c r="Y235" s="100">
        <f t="shared" si="59"/>
        <v>70307</v>
      </c>
    </row>
    <row r="236" spans="3:25" ht="20.25">
      <c r="C236" s="242"/>
      <c r="D236" s="242"/>
      <c r="E236" s="26" t="s">
        <v>6</v>
      </c>
      <c r="F236" s="74"/>
      <c r="G236" s="70"/>
      <c r="H236" s="70"/>
      <c r="I236" s="71"/>
      <c r="J236" s="92">
        <f>I236-H236</f>
        <v>0</v>
      </c>
      <c r="K236" s="77">
        <v>0</v>
      </c>
      <c r="L236" s="77">
        <v>0</v>
      </c>
      <c r="M236" s="72">
        <v>0</v>
      </c>
      <c r="N236" s="72"/>
      <c r="O236" s="72">
        <v>0</v>
      </c>
      <c r="P236" s="72"/>
      <c r="Q236" s="72">
        <f>O236</f>
        <v>0</v>
      </c>
      <c r="R236" s="72"/>
      <c r="S236" s="72">
        <f t="shared" ref="S236:X236" si="66">Q236</f>
        <v>0</v>
      </c>
      <c r="T236" s="72">
        <f t="shared" si="66"/>
        <v>0</v>
      </c>
      <c r="U236" s="72">
        <f t="shared" si="66"/>
        <v>0</v>
      </c>
      <c r="V236" s="72">
        <f t="shared" si="66"/>
        <v>0</v>
      </c>
      <c r="W236" s="72">
        <f t="shared" si="66"/>
        <v>0</v>
      </c>
      <c r="X236" s="72">
        <f t="shared" si="66"/>
        <v>0</v>
      </c>
      <c r="Y236" s="100">
        <f t="shared" si="59"/>
        <v>0</v>
      </c>
    </row>
    <row r="237" spans="3:25" s="29" customFormat="1" ht="40.5">
      <c r="C237" s="242"/>
      <c r="D237" s="242"/>
      <c r="E237" s="28" t="s">
        <v>3</v>
      </c>
      <c r="F237" s="69"/>
      <c r="G237" s="70"/>
      <c r="H237" s="70"/>
      <c r="I237" s="71"/>
      <c r="J237" s="67"/>
      <c r="K237" s="77">
        <v>0</v>
      </c>
      <c r="L237" s="77">
        <v>0</v>
      </c>
      <c r="M237" s="72">
        <v>0</v>
      </c>
      <c r="N237" s="72"/>
      <c r="O237" s="73">
        <v>0</v>
      </c>
      <c r="P237" s="73"/>
      <c r="Q237" s="73">
        <v>0</v>
      </c>
      <c r="R237" s="73"/>
      <c r="S237" s="73">
        <v>0</v>
      </c>
      <c r="T237" s="73">
        <v>0</v>
      </c>
      <c r="U237" s="73">
        <v>0</v>
      </c>
      <c r="V237" s="73">
        <v>0</v>
      </c>
      <c r="W237" s="73">
        <v>0</v>
      </c>
      <c r="X237" s="73">
        <v>0</v>
      </c>
      <c r="Y237" s="100">
        <f t="shared" si="59"/>
        <v>0</v>
      </c>
    </row>
    <row r="238" spans="3:25" s="29" customFormat="1" ht="1.5" customHeight="1">
      <c r="C238" s="242"/>
      <c r="D238" s="243"/>
      <c r="E238" s="40"/>
      <c r="F238" s="69"/>
      <c r="G238" s="75"/>
      <c r="H238" s="75"/>
      <c r="I238" s="81"/>
      <c r="J238" s="67">
        <f>I238-H238</f>
        <v>0</v>
      </c>
      <c r="K238" s="72"/>
      <c r="L238" s="72"/>
      <c r="M238" s="72"/>
      <c r="N238" s="72"/>
      <c r="O238" s="73"/>
      <c r="P238" s="73"/>
      <c r="Q238" s="73"/>
      <c r="R238" s="73"/>
      <c r="S238" s="73"/>
      <c r="T238" s="73"/>
      <c r="U238" s="73"/>
      <c r="V238" s="73"/>
      <c r="W238" s="73"/>
      <c r="X238" s="73"/>
      <c r="Y238" s="32">
        <f t="shared" si="59"/>
        <v>0</v>
      </c>
    </row>
    <row r="239" spans="3:25" s="36" customFormat="1" ht="20.25" hidden="1">
      <c r="C239" s="244" t="s">
        <v>30</v>
      </c>
      <c r="D239" s="245" t="s">
        <v>31</v>
      </c>
      <c r="E239" s="34" t="s">
        <v>4</v>
      </c>
      <c r="F239" s="57"/>
      <c r="G239" s="55"/>
      <c r="H239" s="55"/>
      <c r="I239" s="56"/>
      <c r="J239" s="57">
        <f>I239-H239</f>
        <v>0</v>
      </c>
      <c r="K239" s="58">
        <f>K240+K241+K242+K244+K243</f>
        <v>0</v>
      </c>
      <c r="L239" s="58">
        <f t="shared" ref="L239:S239" si="67">L240+L241+L242+L244+L243</f>
        <v>0</v>
      </c>
      <c r="M239" s="58">
        <f t="shared" si="67"/>
        <v>0</v>
      </c>
      <c r="N239" s="58">
        <f t="shared" si="67"/>
        <v>0</v>
      </c>
      <c r="O239" s="58">
        <f t="shared" si="67"/>
        <v>0</v>
      </c>
      <c r="P239" s="58">
        <f t="shared" si="67"/>
        <v>0</v>
      </c>
      <c r="Q239" s="58">
        <f t="shared" si="67"/>
        <v>0</v>
      </c>
      <c r="R239" s="58">
        <f t="shared" si="67"/>
        <v>0</v>
      </c>
      <c r="S239" s="58">
        <f t="shared" si="67"/>
        <v>0</v>
      </c>
      <c r="T239" s="58">
        <f>T240+T241+T242+T244+T243</f>
        <v>0</v>
      </c>
      <c r="U239" s="58">
        <f>U240+U241+U242+U244+U243</f>
        <v>0</v>
      </c>
      <c r="V239" s="58">
        <f>V240+V241+V242+V244+V243</f>
        <v>0</v>
      </c>
      <c r="W239" s="58">
        <f>W240+W241+W242+W244+W243</f>
        <v>0</v>
      </c>
      <c r="X239" s="58">
        <f>X240+X241+X242+X244+X243</f>
        <v>0</v>
      </c>
      <c r="Y239" s="32">
        <f t="shared" si="59"/>
        <v>0</v>
      </c>
    </row>
    <row r="240" spans="3:25" s="38" customFormat="1" ht="20.25" hidden="1">
      <c r="C240" s="245"/>
      <c r="D240" s="245"/>
      <c r="E240" s="37" t="s">
        <v>1</v>
      </c>
      <c r="F240" s="59"/>
      <c r="G240" s="60"/>
      <c r="H240" s="60"/>
      <c r="I240" s="61"/>
      <c r="J240" s="57">
        <f>I240-H240</f>
        <v>0</v>
      </c>
      <c r="K240" s="62">
        <v>0</v>
      </c>
      <c r="L240" s="62">
        <v>0</v>
      </c>
      <c r="M240" s="62">
        <v>0</v>
      </c>
      <c r="N240" s="62"/>
      <c r="O240" s="62">
        <v>0</v>
      </c>
      <c r="P240" s="62"/>
      <c r="Q240" s="62">
        <v>0</v>
      </c>
      <c r="R240" s="62"/>
      <c r="S240" s="62">
        <v>0</v>
      </c>
      <c r="T240" s="62">
        <v>0</v>
      </c>
      <c r="U240" s="62">
        <v>0</v>
      </c>
      <c r="V240" s="62">
        <v>0</v>
      </c>
      <c r="W240" s="62">
        <v>0</v>
      </c>
      <c r="X240" s="62">
        <v>0</v>
      </c>
      <c r="Y240" s="32">
        <f t="shared" si="59"/>
        <v>0</v>
      </c>
    </row>
    <row r="241" spans="3:25" s="38" customFormat="1" ht="20.25" hidden="1">
      <c r="C241" s="245"/>
      <c r="D241" s="245"/>
      <c r="E241" s="37" t="s">
        <v>2</v>
      </c>
      <c r="F241" s="59"/>
      <c r="G241" s="60"/>
      <c r="H241" s="60"/>
      <c r="I241" s="61"/>
      <c r="J241" s="57">
        <f>I241-H241</f>
        <v>0</v>
      </c>
      <c r="K241" s="62">
        <f>K247+K253+K259</f>
        <v>0</v>
      </c>
      <c r="L241" s="62">
        <f>L247+L253+L259</f>
        <v>0</v>
      </c>
      <c r="M241" s="62">
        <f t="shared" ref="M241:X242" si="68">M247+M253+M259</f>
        <v>0</v>
      </c>
      <c r="N241" s="62">
        <f t="shared" si="68"/>
        <v>0</v>
      </c>
      <c r="O241" s="62">
        <f t="shared" si="68"/>
        <v>0</v>
      </c>
      <c r="P241" s="62">
        <f t="shared" si="68"/>
        <v>0</v>
      </c>
      <c r="Q241" s="62">
        <f t="shared" si="68"/>
        <v>0</v>
      </c>
      <c r="R241" s="62">
        <f t="shared" si="68"/>
        <v>0</v>
      </c>
      <c r="S241" s="62">
        <f t="shared" si="68"/>
        <v>0</v>
      </c>
      <c r="T241" s="62">
        <f t="shared" si="68"/>
        <v>0</v>
      </c>
      <c r="U241" s="62">
        <f t="shared" si="68"/>
        <v>0</v>
      </c>
      <c r="V241" s="62">
        <f t="shared" si="68"/>
        <v>0</v>
      </c>
      <c r="W241" s="62">
        <f t="shared" si="68"/>
        <v>0</v>
      </c>
      <c r="X241" s="62">
        <f t="shared" si="68"/>
        <v>0</v>
      </c>
      <c r="Y241" s="32">
        <f t="shared" si="59"/>
        <v>0</v>
      </c>
    </row>
    <row r="242" spans="3:25" s="38" customFormat="1" ht="20.25" hidden="1">
      <c r="C242" s="245"/>
      <c r="D242" s="245"/>
      <c r="E242" s="37" t="s">
        <v>6</v>
      </c>
      <c r="F242" s="59"/>
      <c r="G242" s="60"/>
      <c r="H242" s="60"/>
      <c r="I242" s="61"/>
      <c r="J242" s="57">
        <f>I242-H242</f>
        <v>0</v>
      </c>
      <c r="K242" s="62">
        <f>K248+K254+K260</f>
        <v>0</v>
      </c>
      <c r="L242" s="62">
        <f>L248+L254+L260</f>
        <v>0</v>
      </c>
      <c r="M242" s="62">
        <f t="shared" si="68"/>
        <v>0</v>
      </c>
      <c r="N242" s="62">
        <f t="shared" si="68"/>
        <v>0</v>
      </c>
      <c r="O242" s="62">
        <f t="shared" si="68"/>
        <v>0</v>
      </c>
      <c r="P242" s="62">
        <f t="shared" si="68"/>
        <v>0</v>
      </c>
      <c r="Q242" s="62">
        <f t="shared" si="68"/>
        <v>0</v>
      </c>
      <c r="R242" s="62">
        <f t="shared" si="68"/>
        <v>0</v>
      </c>
      <c r="S242" s="62">
        <f t="shared" si="68"/>
        <v>0</v>
      </c>
      <c r="T242" s="62">
        <f t="shared" si="68"/>
        <v>0</v>
      </c>
      <c r="U242" s="62">
        <f t="shared" si="68"/>
        <v>0</v>
      </c>
      <c r="V242" s="62">
        <f t="shared" si="68"/>
        <v>0</v>
      </c>
      <c r="W242" s="62">
        <f t="shared" si="68"/>
        <v>0</v>
      </c>
      <c r="X242" s="62">
        <f t="shared" si="68"/>
        <v>0</v>
      </c>
      <c r="Y242" s="32">
        <f t="shared" si="59"/>
        <v>0</v>
      </c>
    </row>
    <row r="243" spans="3:25" s="38" customFormat="1" ht="40.5" hidden="1">
      <c r="C243" s="245"/>
      <c r="D243" s="245"/>
      <c r="E243" s="37" t="s">
        <v>3</v>
      </c>
      <c r="F243" s="59"/>
      <c r="G243" s="60"/>
      <c r="H243" s="60"/>
      <c r="I243" s="61"/>
      <c r="J243" s="57"/>
      <c r="K243" s="63">
        <v>0</v>
      </c>
      <c r="L243" s="63">
        <v>0</v>
      </c>
      <c r="M243" s="62">
        <v>0</v>
      </c>
      <c r="N243" s="62"/>
      <c r="O243" s="62">
        <v>0</v>
      </c>
      <c r="P243" s="62"/>
      <c r="Q243" s="62">
        <v>0</v>
      </c>
      <c r="R243" s="62"/>
      <c r="S243" s="62">
        <v>0</v>
      </c>
      <c r="T243" s="62">
        <v>0</v>
      </c>
      <c r="U243" s="62">
        <v>0</v>
      </c>
      <c r="V243" s="62">
        <v>0</v>
      </c>
      <c r="W243" s="62">
        <v>0</v>
      </c>
      <c r="X243" s="62">
        <v>0</v>
      </c>
      <c r="Y243" s="32">
        <f t="shared" si="59"/>
        <v>0</v>
      </c>
    </row>
    <row r="244" spans="3:25" s="42" customFormat="1" ht="39.6" hidden="1" customHeight="1">
      <c r="C244" s="245"/>
      <c r="D244" s="246"/>
      <c r="E244" s="41" t="s">
        <v>19</v>
      </c>
      <c r="F244" s="59"/>
      <c r="G244" s="60"/>
      <c r="H244" s="60"/>
      <c r="I244" s="61"/>
      <c r="J244" s="57">
        <f>I244-H244</f>
        <v>0</v>
      </c>
      <c r="K244" s="62">
        <v>0</v>
      </c>
      <c r="L244" s="62">
        <v>0</v>
      </c>
      <c r="M244" s="62">
        <v>0</v>
      </c>
      <c r="N244" s="62"/>
      <c r="O244" s="62">
        <v>0</v>
      </c>
      <c r="P244" s="62"/>
      <c r="Q244" s="62">
        <v>0</v>
      </c>
      <c r="R244" s="62"/>
      <c r="S244" s="62">
        <v>0</v>
      </c>
      <c r="T244" s="62">
        <v>0</v>
      </c>
      <c r="U244" s="62">
        <v>0</v>
      </c>
      <c r="V244" s="62">
        <v>0</v>
      </c>
      <c r="W244" s="62">
        <v>0</v>
      </c>
      <c r="X244" s="62">
        <v>0</v>
      </c>
      <c r="Y244" s="32">
        <f t="shared" si="59"/>
        <v>0</v>
      </c>
    </row>
    <row r="245" spans="3:25" s="30" customFormat="1" ht="20.25" hidden="1">
      <c r="C245" s="247" t="s">
        <v>33</v>
      </c>
      <c r="D245" s="242" t="s">
        <v>32</v>
      </c>
      <c r="E245" s="27" t="s">
        <v>4</v>
      </c>
      <c r="F245" s="64"/>
      <c r="G245" s="83"/>
      <c r="H245" s="83"/>
      <c r="I245" s="84"/>
      <c r="J245" s="67">
        <f>I245-H245</f>
        <v>0</v>
      </c>
      <c r="K245" s="68">
        <f>K246+K247+K248+K250+K249</f>
        <v>0</v>
      </c>
      <c r="L245" s="68">
        <f t="shared" ref="L245:S245" si="69">L246+L247+L248+L250+L249</f>
        <v>0</v>
      </c>
      <c r="M245" s="68">
        <f t="shared" si="69"/>
        <v>0</v>
      </c>
      <c r="N245" s="68">
        <f t="shared" si="69"/>
        <v>0</v>
      </c>
      <c r="O245" s="68">
        <f t="shared" si="69"/>
        <v>0</v>
      </c>
      <c r="P245" s="68">
        <f t="shared" si="69"/>
        <v>0</v>
      </c>
      <c r="Q245" s="68">
        <f t="shared" si="69"/>
        <v>0</v>
      </c>
      <c r="R245" s="68">
        <f t="shared" si="69"/>
        <v>0</v>
      </c>
      <c r="S245" s="68">
        <f t="shared" si="69"/>
        <v>0</v>
      </c>
      <c r="T245" s="68">
        <f>T246+T247+T248+T250+T249</f>
        <v>0</v>
      </c>
      <c r="U245" s="68">
        <f>U246+U247+U248+U250+U249</f>
        <v>0</v>
      </c>
      <c r="V245" s="68">
        <f>V246+V247+V248+V250+V249</f>
        <v>0</v>
      </c>
      <c r="W245" s="68">
        <f>W246+W247+W248+W250+W249</f>
        <v>0</v>
      </c>
      <c r="X245" s="68">
        <f>X246+X247+X248+X250+X249</f>
        <v>0</v>
      </c>
      <c r="Y245" s="32">
        <f t="shared" si="59"/>
        <v>0</v>
      </c>
    </row>
    <row r="246" spans="3:25" s="31" customFormat="1" ht="39.6" hidden="1" customHeight="1">
      <c r="C246" s="242"/>
      <c r="D246" s="242"/>
      <c r="E246" s="28" t="s">
        <v>1</v>
      </c>
      <c r="F246" s="69"/>
      <c r="G246" s="75"/>
      <c r="H246" s="75"/>
      <c r="I246" s="81"/>
      <c r="J246" s="67">
        <f>I246-H246</f>
        <v>0</v>
      </c>
      <c r="K246" s="72">
        <v>0</v>
      </c>
      <c r="L246" s="72">
        <v>0</v>
      </c>
      <c r="M246" s="72">
        <v>0</v>
      </c>
      <c r="N246" s="72"/>
      <c r="O246" s="73">
        <v>0</v>
      </c>
      <c r="P246" s="73"/>
      <c r="Q246" s="73">
        <v>0</v>
      </c>
      <c r="R246" s="73"/>
      <c r="S246" s="73">
        <v>0</v>
      </c>
      <c r="T246" s="73">
        <v>0</v>
      </c>
      <c r="U246" s="73">
        <v>0</v>
      </c>
      <c r="V246" s="73">
        <v>0</v>
      </c>
      <c r="W246" s="73">
        <v>0</v>
      </c>
      <c r="X246" s="73">
        <v>0</v>
      </c>
      <c r="Y246" s="32">
        <f t="shared" si="59"/>
        <v>0</v>
      </c>
    </row>
    <row r="247" spans="3:25" s="31" customFormat="1" ht="20.25" hidden="1">
      <c r="C247" s="242"/>
      <c r="D247" s="242"/>
      <c r="E247" s="28" t="s">
        <v>2</v>
      </c>
      <c r="F247" s="69"/>
      <c r="G247" s="75"/>
      <c r="H247" s="75"/>
      <c r="I247" s="81"/>
      <c r="J247" s="67">
        <f>I247-H247</f>
        <v>0</v>
      </c>
      <c r="K247" s="72">
        <v>0</v>
      </c>
      <c r="L247" s="72">
        <v>0</v>
      </c>
      <c r="M247" s="72">
        <v>0</v>
      </c>
      <c r="N247" s="72"/>
      <c r="O247" s="73">
        <v>0</v>
      </c>
      <c r="P247" s="73"/>
      <c r="Q247" s="73">
        <f>O247</f>
        <v>0</v>
      </c>
      <c r="R247" s="73"/>
      <c r="S247" s="73">
        <f t="shared" ref="S247:X248" si="70">Q247</f>
        <v>0</v>
      </c>
      <c r="T247" s="73">
        <f t="shared" si="70"/>
        <v>0</v>
      </c>
      <c r="U247" s="73">
        <f t="shared" si="70"/>
        <v>0</v>
      </c>
      <c r="V247" s="73">
        <f t="shared" si="70"/>
        <v>0</v>
      </c>
      <c r="W247" s="73">
        <f t="shared" si="70"/>
        <v>0</v>
      </c>
      <c r="X247" s="73">
        <f t="shared" si="70"/>
        <v>0</v>
      </c>
      <c r="Y247" s="32">
        <f t="shared" si="59"/>
        <v>0</v>
      </c>
    </row>
    <row r="248" spans="3:25" s="31" customFormat="1" ht="20.25" hidden="1">
      <c r="C248" s="242"/>
      <c r="D248" s="242"/>
      <c r="E248" s="28" t="s">
        <v>6</v>
      </c>
      <c r="F248" s="69"/>
      <c r="G248" s="75"/>
      <c r="H248" s="75"/>
      <c r="I248" s="81"/>
      <c r="J248" s="67">
        <f>I248-H248</f>
        <v>0</v>
      </c>
      <c r="K248" s="77">
        <v>0</v>
      </c>
      <c r="L248" s="77">
        <v>0</v>
      </c>
      <c r="M248" s="72">
        <v>0</v>
      </c>
      <c r="N248" s="72"/>
      <c r="O248" s="73">
        <v>0</v>
      </c>
      <c r="P248" s="73"/>
      <c r="Q248" s="73">
        <f>O248</f>
        <v>0</v>
      </c>
      <c r="R248" s="73"/>
      <c r="S248" s="73">
        <f t="shared" si="70"/>
        <v>0</v>
      </c>
      <c r="T248" s="73">
        <f t="shared" si="70"/>
        <v>0</v>
      </c>
      <c r="U248" s="73">
        <f t="shared" si="70"/>
        <v>0</v>
      </c>
      <c r="V248" s="73">
        <f t="shared" si="70"/>
        <v>0</v>
      </c>
      <c r="W248" s="73">
        <f t="shared" si="70"/>
        <v>0</v>
      </c>
      <c r="X248" s="73">
        <f t="shared" si="70"/>
        <v>0</v>
      </c>
      <c r="Y248" s="32">
        <f t="shared" si="59"/>
        <v>0</v>
      </c>
    </row>
    <row r="249" spans="3:25" s="31" customFormat="1" ht="40.5" hidden="1">
      <c r="C249" s="242"/>
      <c r="D249" s="242"/>
      <c r="E249" s="28" t="s">
        <v>3</v>
      </c>
      <c r="F249" s="69"/>
      <c r="G249" s="75"/>
      <c r="H249" s="75"/>
      <c r="I249" s="81"/>
      <c r="J249" s="67"/>
      <c r="K249" s="77">
        <v>0</v>
      </c>
      <c r="L249" s="77">
        <v>0</v>
      </c>
      <c r="M249" s="72">
        <v>0</v>
      </c>
      <c r="N249" s="72"/>
      <c r="O249" s="73">
        <v>0</v>
      </c>
      <c r="P249" s="73"/>
      <c r="Q249" s="73">
        <v>0</v>
      </c>
      <c r="R249" s="73"/>
      <c r="S249" s="73">
        <v>0</v>
      </c>
      <c r="T249" s="73">
        <v>0</v>
      </c>
      <c r="U249" s="73">
        <v>0</v>
      </c>
      <c r="V249" s="73">
        <v>0</v>
      </c>
      <c r="W249" s="73">
        <v>0</v>
      </c>
      <c r="X249" s="73">
        <v>0</v>
      </c>
      <c r="Y249" s="32">
        <f t="shared" si="59"/>
        <v>0</v>
      </c>
    </row>
    <row r="250" spans="3:25" s="31" customFormat="1" ht="39.6" hidden="1" customHeight="1">
      <c r="C250" s="242"/>
      <c r="D250" s="243"/>
      <c r="E250" s="43" t="s">
        <v>19</v>
      </c>
      <c r="F250" s="69"/>
      <c r="G250" s="75"/>
      <c r="H250" s="75"/>
      <c r="I250" s="81"/>
      <c r="J250" s="67">
        <f>I250-H250</f>
        <v>0</v>
      </c>
      <c r="K250" s="72">
        <v>0</v>
      </c>
      <c r="L250" s="72">
        <v>0</v>
      </c>
      <c r="M250" s="72">
        <v>0</v>
      </c>
      <c r="N250" s="72"/>
      <c r="O250" s="73">
        <v>0</v>
      </c>
      <c r="P250" s="73"/>
      <c r="Q250" s="73">
        <v>0</v>
      </c>
      <c r="R250" s="73"/>
      <c r="S250" s="73">
        <v>0</v>
      </c>
      <c r="T250" s="73">
        <v>0</v>
      </c>
      <c r="U250" s="73">
        <v>0</v>
      </c>
      <c r="V250" s="73">
        <v>0</v>
      </c>
      <c r="W250" s="73">
        <v>0</v>
      </c>
      <c r="X250" s="73">
        <v>0</v>
      </c>
      <c r="Y250" s="32">
        <f t="shared" si="59"/>
        <v>0</v>
      </c>
    </row>
    <row r="251" spans="3:25" s="25" customFormat="1" ht="20.25" hidden="1">
      <c r="C251" s="239" t="s">
        <v>34</v>
      </c>
      <c r="D251" s="239" t="s">
        <v>35</v>
      </c>
      <c r="E251" s="24" t="s">
        <v>4</v>
      </c>
      <c r="F251" s="64"/>
      <c r="G251" s="65"/>
      <c r="H251" s="65"/>
      <c r="I251" s="66"/>
      <c r="J251" s="67">
        <f>I251-H251</f>
        <v>0</v>
      </c>
      <c r="K251" s="68">
        <f>K252+K253+K254+K256+K255</f>
        <v>0</v>
      </c>
      <c r="L251" s="68">
        <f t="shared" ref="L251:S251" si="71">L252+L253+L254+L256+L255</f>
        <v>0</v>
      </c>
      <c r="M251" s="68">
        <f t="shared" si="71"/>
        <v>0</v>
      </c>
      <c r="N251" s="68">
        <f t="shared" si="71"/>
        <v>0</v>
      </c>
      <c r="O251" s="68">
        <f t="shared" si="71"/>
        <v>0</v>
      </c>
      <c r="P251" s="68">
        <f t="shared" si="71"/>
        <v>0</v>
      </c>
      <c r="Q251" s="68">
        <f t="shared" si="71"/>
        <v>0</v>
      </c>
      <c r="R251" s="68">
        <f t="shared" si="71"/>
        <v>0</v>
      </c>
      <c r="S251" s="68">
        <f t="shared" si="71"/>
        <v>0</v>
      </c>
      <c r="T251" s="68">
        <f>T252+T253+T254+T256+T255</f>
        <v>0</v>
      </c>
      <c r="U251" s="68">
        <f>U252+U253+U254+U256+U255</f>
        <v>0</v>
      </c>
      <c r="V251" s="68">
        <f>V252+V253+V254+V256+V255</f>
        <v>0</v>
      </c>
      <c r="W251" s="68">
        <f>W252+W253+W254+W256+W255</f>
        <v>0</v>
      </c>
      <c r="X251" s="68">
        <f>X252+X253+X254+X256+X255</f>
        <v>0</v>
      </c>
      <c r="Y251" s="32">
        <f t="shared" si="59"/>
        <v>0</v>
      </c>
    </row>
    <row r="252" spans="3:25" ht="20.25" hidden="1">
      <c r="C252" s="240"/>
      <c r="D252" s="240"/>
      <c r="E252" s="26" t="s">
        <v>1</v>
      </c>
      <c r="F252" s="69"/>
      <c r="G252" s="70"/>
      <c r="H252" s="70"/>
      <c r="I252" s="71"/>
      <c r="J252" s="67">
        <f>I252-H252</f>
        <v>0</v>
      </c>
      <c r="K252" s="72">
        <v>0</v>
      </c>
      <c r="L252" s="72">
        <v>0</v>
      </c>
      <c r="M252" s="72">
        <v>0</v>
      </c>
      <c r="N252" s="72"/>
      <c r="O252" s="73">
        <v>0</v>
      </c>
      <c r="P252" s="73"/>
      <c r="Q252" s="73">
        <v>0</v>
      </c>
      <c r="R252" s="73"/>
      <c r="S252" s="73">
        <v>0</v>
      </c>
      <c r="T252" s="73">
        <v>0</v>
      </c>
      <c r="U252" s="73">
        <v>0</v>
      </c>
      <c r="V252" s="73">
        <v>0</v>
      </c>
      <c r="W252" s="73">
        <v>0</v>
      </c>
      <c r="X252" s="73">
        <v>0</v>
      </c>
      <c r="Y252" s="32">
        <f t="shared" si="59"/>
        <v>0</v>
      </c>
    </row>
    <row r="253" spans="3:25" ht="20.25" hidden="1">
      <c r="C253" s="240"/>
      <c r="D253" s="240"/>
      <c r="E253" s="26" t="s">
        <v>2</v>
      </c>
      <c r="F253" s="69"/>
      <c r="G253" s="70"/>
      <c r="H253" s="70"/>
      <c r="I253" s="71"/>
      <c r="J253" s="67">
        <f>I253-H253</f>
        <v>0</v>
      </c>
      <c r="K253" s="72">
        <v>0</v>
      </c>
      <c r="L253" s="72">
        <v>0</v>
      </c>
      <c r="M253" s="72">
        <v>0</v>
      </c>
      <c r="N253" s="72"/>
      <c r="O253" s="73">
        <v>0</v>
      </c>
      <c r="P253" s="73"/>
      <c r="Q253" s="73">
        <f>O253</f>
        <v>0</v>
      </c>
      <c r="R253" s="73"/>
      <c r="S253" s="73">
        <f t="shared" ref="S253:X253" si="72">Q253</f>
        <v>0</v>
      </c>
      <c r="T253" s="73">
        <f t="shared" si="72"/>
        <v>0</v>
      </c>
      <c r="U253" s="73">
        <f t="shared" si="72"/>
        <v>0</v>
      </c>
      <c r="V253" s="73">
        <f t="shared" si="72"/>
        <v>0</v>
      </c>
      <c r="W253" s="73">
        <f t="shared" si="72"/>
        <v>0</v>
      </c>
      <c r="X253" s="73">
        <f t="shared" si="72"/>
        <v>0</v>
      </c>
      <c r="Y253" s="32">
        <f t="shared" si="59"/>
        <v>0</v>
      </c>
    </row>
    <row r="254" spans="3:25" ht="20.25" hidden="1">
      <c r="C254" s="240"/>
      <c r="D254" s="240"/>
      <c r="E254" s="26" t="s">
        <v>6</v>
      </c>
      <c r="F254" s="69"/>
      <c r="G254" s="70"/>
      <c r="H254" s="75"/>
      <c r="I254" s="81"/>
      <c r="J254" s="67">
        <f>I254-H254</f>
        <v>0</v>
      </c>
      <c r="K254" s="77">
        <v>0</v>
      </c>
      <c r="L254" s="77">
        <v>0</v>
      </c>
      <c r="M254" s="72">
        <v>0</v>
      </c>
      <c r="N254" s="72"/>
      <c r="O254" s="73">
        <v>0</v>
      </c>
      <c r="P254" s="73"/>
      <c r="Q254" s="73">
        <v>0</v>
      </c>
      <c r="R254" s="73"/>
      <c r="S254" s="73">
        <v>0</v>
      </c>
      <c r="T254" s="73">
        <v>0</v>
      </c>
      <c r="U254" s="73">
        <v>0</v>
      </c>
      <c r="V254" s="73">
        <v>0</v>
      </c>
      <c r="W254" s="73">
        <v>0</v>
      </c>
      <c r="X254" s="73">
        <v>0</v>
      </c>
      <c r="Y254" s="32">
        <f t="shared" si="59"/>
        <v>0</v>
      </c>
    </row>
    <row r="255" spans="3:25" ht="40.5" hidden="1">
      <c r="C255" s="240"/>
      <c r="D255" s="240"/>
      <c r="E255" s="28" t="s">
        <v>3</v>
      </c>
      <c r="F255" s="69"/>
      <c r="G255" s="70"/>
      <c r="H255" s="75"/>
      <c r="I255" s="81"/>
      <c r="J255" s="67"/>
      <c r="K255" s="77">
        <v>0</v>
      </c>
      <c r="L255" s="77">
        <v>0</v>
      </c>
      <c r="M255" s="72">
        <v>0</v>
      </c>
      <c r="N255" s="72"/>
      <c r="O255" s="73">
        <v>0</v>
      </c>
      <c r="P255" s="73"/>
      <c r="Q255" s="73">
        <v>0</v>
      </c>
      <c r="R255" s="73"/>
      <c r="S255" s="73">
        <v>0</v>
      </c>
      <c r="T255" s="73">
        <v>0</v>
      </c>
      <c r="U255" s="73">
        <v>0</v>
      </c>
      <c r="V255" s="73">
        <v>0</v>
      </c>
      <c r="W255" s="73">
        <v>0</v>
      </c>
      <c r="X255" s="73">
        <v>0</v>
      </c>
      <c r="Y255" s="32">
        <f t="shared" si="59"/>
        <v>0</v>
      </c>
    </row>
    <row r="256" spans="3:25" ht="58.5" hidden="1">
      <c r="C256" s="240"/>
      <c r="D256" s="241"/>
      <c r="E256" s="43" t="s">
        <v>19</v>
      </c>
      <c r="F256" s="69"/>
      <c r="G256" s="70"/>
      <c r="H256" s="70"/>
      <c r="I256" s="71"/>
      <c r="J256" s="67">
        <f>I256-H256</f>
        <v>0</v>
      </c>
      <c r="K256" s="72">
        <v>0</v>
      </c>
      <c r="L256" s="72">
        <v>0</v>
      </c>
      <c r="M256" s="72">
        <v>0</v>
      </c>
      <c r="N256" s="72"/>
      <c r="O256" s="73">
        <v>0</v>
      </c>
      <c r="P256" s="73"/>
      <c r="Q256" s="73">
        <v>0</v>
      </c>
      <c r="R256" s="73"/>
      <c r="S256" s="73">
        <v>0</v>
      </c>
      <c r="T256" s="73">
        <v>0</v>
      </c>
      <c r="U256" s="73">
        <v>0</v>
      </c>
      <c r="V256" s="73">
        <v>0</v>
      </c>
      <c r="W256" s="73">
        <v>0</v>
      </c>
      <c r="X256" s="73">
        <v>0</v>
      </c>
      <c r="Y256" s="32">
        <f t="shared" si="59"/>
        <v>0</v>
      </c>
    </row>
    <row r="257" spans="3:25" s="25" customFormat="1" ht="20.25" hidden="1">
      <c r="C257" s="239" t="s">
        <v>36</v>
      </c>
      <c r="D257" s="239" t="s">
        <v>37</v>
      </c>
      <c r="E257" s="24" t="s">
        <v>4</v>
      </c>
      <c r="F257" s="64"/>
      <c r="G257" s="65"/>
      <c r="H257" s="65"/>
      <c r="I257" s="66"/>
      <c r="J257" s="67">
        <f>I257-H257</f>
        <v>0</v>
      </c>
      <c r="K257" s="68">
        <f>K258+K259+K260+K262+K261</f>
        <v>0</v>
      </c>
      <c r="L257" s="68">
        <f t="shared" ref="L257:S257" si="73">L258+L259+L260+L262+L261</f>
        <v>0</v>
      </c>
      <c r="M257" s="68">
        <f t="shared" si="73"/>
        <v>0</v>
      </c>
      <c r="N257" s="68">
        <f t="shared" si="73"/>
        <v>0</v>
      </c>
      <c r="O257" s="68">
        <f t="shared" si="73"/>
        <v>0</v>
      </c>
      <c r="P257" s="68">
        <f t="shared" si="73"/>
        <v>0</v>
      </c>
      <c r="Q257" s="68">
        <f t="shared" si="73"/>
        <v>0</v>
      </c>
      <c r="R257" s="68">
        <f t="shared" si="73"/>
        <v>0</v>
      </c>
      <c r="S257" s="68">
        <f t="shared" si="73"/>
        <v>0</v>
      </c>
      <c r="T257" s="68">
        <f>T258+T259+T260+T262+T261</f>
        <v>0</v>
      </c>
      <c r="U257" s="68">
        <f>U258+U259+U260+U262+U261</f>
        <v>0</v>
      </c>
      <c r="V257" s="68">
        <f>V258+V259+V260+V262+V261</f>
        <v>0</v>
      </c>
      <c r="W257" s="68">
        <f>W258+W259+W260+W262+W261</f>
        <v>0</v>
      </c>
      <c r="X257" s="68">
        <f>X258+X259+X260+X262+X261</f>
        <v>0</v>
      </c>
      <c r="Y257" s="32">
        <f t="shared" si="59"/>
        <v>0</v>
      </c>
    </row>
    <row r="258" spans="3:25" ht="39.6" hidden="1" customHeight="1">
      <c r="C258" s="240"/>
      <c r="D258" s="240"/>
      <c r="E258" s="26" t="s">
        <v>1</v>
      </c>
      <c r="F258" s="69"/>
      <c r="G258" s="70"/>
      <c r="H258" s="70"/>
      <c r="I258" s="71"/>
      <c r="J258" s="67">
        <f>I258-H258</f>
        <v>0</v>
      </c>
      <c r="K258" s="72">
        <v>0</v>
      </c>
      <c r="L258" s="72">
        <v>0</v>
      </c>
      <c r="M258" s="72">
        <v>0</v>
      </c>
      <c r="N258" s="72"/>
      <c r="O258" s="73">
        <v>0</v>
      </c>
      <c r="P258" s="73"/>
      <c r="Q258" s="73">
        <v>0</v>
      </c>
      <c r="R258" s="73"/>
      <c r="S258" s="73">
        <v>0</v>
      </c>
      <c r="T258" s="73">
        <v>0</v>
      </c>
      <c r="U258" s="73">
        <v>0</v>
      </c>
      <c r="V258" s="73">
        <v>0</v>
      </c>
      <c r="W258" s="73">
        <v>0</v>
      </c>
      <c r="X258" s="73">
        <v>0</v>
      </c>
      <c r="Y258" s="32">
        <f t="shared" si="59"/>
        <v>0</v>
      </c>
    </row>
    <row r="259" spans="3:25" ht="20.25" hidden="1">
      <c r="C259" s="240"/>
      <c r="D259" s="240"/>
      <c r="E259" s="26" t="s">
        <v>2</v>
      </c>
      <c r="F259" s="69"/>
      <c r="G259" s="70"/>
      <c r="H259" s="70"/>
      <c r="I259" s="71"/>
      <c r="J259" s="67">
        <f>I259-H259</f>
        <v>0</v>
      </c>
      <c r="K259" s="72">
        <v>0</v>
      </c>
      <c r="L259" s="72">
        <v>0</v>
      </c>
      <c r="M259" s="72">
        <v>0</v>
      </c>
      <c r="N259" s="72"/>
      <c r="O259" s="73">
        <v>0</v>
      </c>
      <c r="P259" s="73"/>
      <c r="Q259" s="73">
        <f>O259</f>
        <v>0</v>
      </c>
      <c r="R259" s="73"/>
      <c r="S259" s="73">
        <f t="shared" ref="S259:X260" si="74">Q259</f>
        <v>0</v>
      </c>
      <c r="T259" s="73">
        <f t="shared" si="74"/>
        <v>0</v>
      </c>
      <c r="U259" s="73">
        <f t="shared" si="74"/>
        <v>0</v>
      </c>
      <c r="V259" s="73">
        <f t="shared" si="74"/>
        <v>0</v>
      </c>
      <c r="W259" s="73">
        <f t="shared" si="74"/>
        <v>0</v>
      </c>
      <c r="X259" s="73">
        <f t="shared" si="74"/>
        <v>0</v>
      </c>
      <c r="Y259" s="32">
        <f t="shared" si="59"/>
        <v>0</v>
      </c>
    </row>
    <row r="260" spans="3:25" ht="20.25" hidden="1">
      <c r="C260" s="240"/>
      <c r="D260" s="240"/>
      <c r="E260" s="26" t="s">
        <v>6</v>
      </c>
      <c r="F260" s="69"/>
      <c r="G260" s="70"/>
      <c r="H260" s="70"/>
      <c r="I260" s="71"/>
      <c r="J260" s="67">
        <f>I260-H260</f>
        <v>0</v>
      </c>
      <c r="K260" s="77">
        <v>0</v>
      </c>
      <c r="L260" s="77">
        <v>0</v>
      </c>
      <c r="M260" s="72">
        <v>0</v>
      </c>
      <c r="N260" s="72"/>
      <c r="O260" s="73">
        <v>0</v>
      </c>
      <c r="P260" s="73"/>
      <c r="Q260" s="73">
        <f>O260</f>
        <v>0</v>
      </c>
      <c r="R260" s="73"/>
      <c r="S260" s="73">
        <f t="shared" si="74"/>
        <v>0</v>
      </c>
      <c r="T260" s="73">
        <f t="shared" si="74"/>
        <v>0</v>
      </c>
      <c r="U260" s="73">
        <f t="shared" si="74"/>
        <v>0</v>
      </c>
      <c r="V260" s="73">
        <f t="shared" si="74"/>
        <v>0</v>
      </c>
      <c r="W260" s="73">
        <f t="shared" si="74"/>
        <v>0</v>
      </c>
      <c r="X260" s="73">
        <f t="shared" si="74"/>
        <v>0</v>
      </c>
      <c r="Y260" s="32">
        <f t="shared" si="59"/>
        <v>0</v>
      </c>
    </row>
    <row r="261" spans="3:25" ht="40.5" hidden="1">
      <c r="C261" s="240"/>
      <c r="D261" s="240"/>
      <c r="E261" s="28" t="s">
        <v>3</v>
      </c>
      <c r="F261" s="69"/>
      <c r="G261" s="70"/>
      <c r="H261" s="70"/>
      <c r="I261" s="71"/>
      <c r="J261" s="67"/>
      <c r="K261" s="77">
        <v>0</v>
      </c>
      <c r="L261" s="77">
        <v>0</v>
      </c>
      <c r="M261" s="72">
        <v>0</v>
      </c>
      <c r="N261" s="72"/>
      <c r="O261" s="73">
        <v>0</v>
      </c>
      <c r="P261" s="73"/>
      <c r="Q261" s="73">
        <v>0</v>
      </c>
      <c r="R261" s="73"/>
      <c r="S261" s="73">
        <v>0</v>
      </c>
      <c r="T261" s="73">
        <v>0</v>
      </c>
      <c r="U261" s="73">
        <v>0</v>
      </c>
      <c r="V261" s="73">
        <v>0</v>
      </c>
      <c r="W261" s="73">
        <v>0</v>
      </c>
      <c r="X261" s="73">
        <v>0</v>
      </c>
      <c r="Y261" s="32">
        <f t="shared" si="59"/>
        <v>0</v>
      </c>
    </row>
    <row r="262" spans="3:25" ht="58.5" hidden="1">
      <c r="C262" s="241"/>
      <c r="D262" s="241"/>
      <c r="E262" s="43" t="s">
        <v>19</v>
      </c>
      <c r="F262" s="69"/>
      <c r="G262" s="70"/>
      <c r="H262" s="70"/>
      <c r="I262" s="71"/>
      <c r="J262" s="67">
        <f>I262-H262</f>
        <v>0</v>
      </c>
      <c r="K262" s="72">
        <v>0</v>
      </c>
      <c r="L262" s="72">
        <v>0</v>
      </c>
      <c r="M262" s="72">
        <v>0</v>
      </c>
      <c r="N262" s="72"/>
      <c r="O262" s="73">
        <v>0</v>
      </c>
      <c r="P262" s="73"/>
      <c r="Q262" s="73">
        <v>0</v>
      </c>
      <c r="R262" s="73"/>
      <c r="S262" s="73">
        <v>0</v>
      </c>
      <c r="T262" s="73">
        <v>0</v>
      </c>
      <c r="U262" s="73">
        <v>0</v>
      </c>
      <c r="V262" s="73">
        <v>0</v>
      </c>
      <c r="W262" s="73">
        <v>0</v>
      </c>
      <c r="X262" s="73">
        <v>0</v>
      </c>
      <c r="Y262" s="32">
        <f t="shared" si="59"/>
        <v>0</v>
      </c>
    </row>
    <row r="263" spans="3:25" s="36" customFormat="1" ht="20.25">
      <c r="C263" s="244" t="s">
        <v>30</v>
      </c>
      <c r="D263" s="244" t="s">
        <v>41</v>
      </c>
      <c r="E263" s="34" t="s">
        <v>4</v>
      </c>
      <c r="F263" s="57"/>
      <c r="G263" s="55"/>
      <c r="H263" s="55"/>
      <c r="I263" s="56"/>
      <c r="J263" s="57">
        <f>I263-H263</f>
        <v>0</v>
      </c>
      <c r="K263" s="58">
        <f>K264+K265+K266+K268+K267</f>
        <v>185.09999999999991</v>
      </c>
      <c r="L263" s="58">
        <f>L264+L265+L266+L268+L267</f>
        <v>2538.5</v>
      </c>
      <c r="M263" s="58">
        <f t="shared" ref="M263:S263" si="75">M264+M265+M266+M268+M267</f>
        <v>2803.7</v>
      </c>
      <c r="N263" s="58" t="e">
        <f t="shared" si="75"/>
        <v>#REF!</v>
      </c>
      <c r="O263" s="58">
        <f t="shared" si="75"/>
        <v>1657.2</v>
      </c>
      <c r="P263" s="58" t="e">
        <f t="shared" si="75"/>
        <v>#REF!</v>
      </c>
      <c r="Q263" s="58">
        <f t="shared" si="75"/>
        <v>1816.3</v>
      </c>
      <c r="R263" s="58" t="e">
        <f t="shared" si="75"/>
        <v>#REF!</v>
      </c>
      <c r="S263" s="58">
        <f t="shared" si="75"/>
        <v>1837.5</v>
      </c>
      <c r="T263" s="58">
        <f>T264+T265+T266+T268+T267</f>
        <v>1872.7</v>
      </c>
      <c r="U263" s="58">
        <f>U264+U265+U266+U268+U267</f>
        <v>0</v>
      </c>
      <c r="V263" s="58">
        <f>V264+V265+V266+V268+V267</f>
        <v>0</v>
      </c>
      <c r="W263" s="58">
        <f>W264+W265+W266+W268+W267</f>
        <v>0</v>
      </c>
      <c r="X263" s="58">
        <f>X264+X265+X266+X268+X267</f>
        <v>0</v>
      </c>
      <c r="Y263" s="35">
        <f t="shared" si="59"/>
        <v>12711</v>
      </c>
    </row>
    <row r="264" spans="3:25" s="38" customFormat="1" ht="21.75" customHeight="1">
      <c r="C264" s="245"/>
      <c r="D264" s="245"/>
      <c r="E264" s="37" t="s">
        <v>1</v>
      </c>
      <c r="F264" s="60"/>
      <c r="G264" s="60"/>
      <c r="H264" s="60"/>
      <c r="I264" s="61"/>
      <c r="J264" s="57">
        <f>I264-H264</f>
        <v>0</v>
      </c>
      <c r="K264" s="62">
        <v>0</v>
      </c>
      <c r="L264" s="62">
        <v>0</v>
      </c>
      <c r="M264" s="62">
        <v>0</v>
      </c>
      <c r="N264" s="62" t="e">
        <f>#REF!+#REF!</f>
        <v>#REF!</v>
      </c>
      <c r="O264" s="62">
        <v>0</v>
      </c>
      <c r="P264" s="62" t="e">
        <f>#REF!+#REF!</f>
        <v>#REF!</v>
      </c>
      <c r="Q264" s="62">
        <v>0</v>
      </c>
      <c r="R264" s="62" t="e">
        <f>#REF!+#REF!</f>
        <v>#REF!</v>
      </c>
      <c r="S264" s="62">
        <v>0</v>
      </c>
      <c r="T264" s="62">
        <v>0</v>
      </c>
      <c r="U264" s="62">
        <v>0</v>
      </c>
      <c r="V264" s="62">
        <v>0</v>
      </c>
      <c r="W264" s="62">
        <v>0</v>
      </c>
      <c r="X264" s="62">
        <v>0</v>
      </c>
      <c r="Y264" s="35">
        <f t="shared" si="59"/>
        <v>0</v>
      </c>
    </row>
    <row r="265" spans="3:25" s="38" customFormat="1" ht="20.25">
      <c r="C265" s="245"/>
      <c r="D265" s="245"/>
      <c r="E265" s="37" t="s">
        <v>2</v>
      </c>
      <c r="F265" s="60"/>
      <c r="G265" s="60"/>
      <c r="H265" s="60"/>
      <c r="I265" s="61"/>
      <c r="J265" s="57">
        <f>I265-H265</f>
        <v>0</v>
      </c>
      <c r="K265" s="62">
        <v>0</v>
      </c>
      <c r="L265" s="62">
        <v>0</v>
      </c>
      <c r="M265" s="62">
        <v>0</v>
      </c>
      <c r="N265" s="62" t="e">
        <f>#REF!+#REF!</f>
        <v>#REF!</v>
      </c>
      <c r="O265" s="62">
        <v>0</v>
      </c>
      <c r="P265" s="62" t="e">
        <f>#REF!+#REF!</f>
        <v>#REF!</v>
      </c>
      <c r="Q265" s="62">
        <v>0</v>
      </c>
      <c r="R265" s="62" t="e">
        <f>#REF!+#REF!</f>
        <v>#REF!</v>
      </c>
      <c r="S265" s="62">
        <v>0</v>
      </c>
      <c r="T265" s="62">
        <v>0</v>
      </c>
      <c r="U265" s="62">
        <v>0</v>
      </c>
      <c r="V265" s="62">
        <v>0</v>
      </c>
      <c r="W265" s="62">
        <v>0</v>
      </c>
      <c r="X265" s="62">
        <v>0</v>
      </c>
      <c r="Y265" s="35">
        <f t="shared" si="59"/>
        <v>0</v>
      </c>
    </row>
    <row r="266" spans="3:25" s="38" customFormat="1" ht="20.25">
      <c r="C266" s="245"/>
      <c r="D266" s="245"/>
      <c r="E266" s="37" t="s">
        <v>6</v>
      </c>
      <c r="F266" s="60"/>
      <c r="G266" s="60"/>
      <c r="H266" s="60"/>
      <c r="I266" s="61"/>
      <c r="J266" s="57">
        <f>I266-H266</f>
        <v>0</v>
      </c>
      <c r="K266" s="62">
        <f>1153.1-968</f>
        <v>185.09999999999991</v>
      </c>
      <c r="L266" s="62">
        <v>2538.5</v>
      </c>
      <c r="M266" s="62">
        <v>2803.7</v>
      </c>
      <c r="N266" s="62" t="e">
        <f>#REF!+#REF!</f>
        <v>#REF!</v>
      </c>
      <c r="O266" s="62">
        <v>1657.2</v>
      </c>
      <c r="P266" s="62" t="e">
        <f>#REF!+#REF!</f>
        <v>#REF!</v>
      </c>
      <c r="Q266" s="62">
        <v>1816.3</v>
      </c>
      <c r="R266" s="62" t="e">
        <f>#REF!+#REF!</f>
        <v>#REF!</v>
      </c>
      <c r="S266" s="62">
        <v>1837.5</v>
      </c>
      <c r="T266" s="62">
        <v>1872.7</v>
      </c>
      <c r="U266" s="62">
        <v>0</v>
      </c>
      <c r="V266" s="62">
        <v>0</v>
      </c>
      <c r="W266" s="62">
        <v>0</v>
      </c>
      <c r="X266" s="62">
        <v>0</v>
      </c>
      <c r="Y266" s="35">
        <f t="shared" si="59"/>
        <v>12711</v>
      </c>
    </row>
    <row r="267" spans="3:25" s="38" customFormat="1" ht="40.5">
      <c r="C267" s="245"/>
      <c r="D267" s="245"/>
      <c r="E267" s="37" t="s">
        <v>3</v>
      </c>
      <c r="F267" s="60"/>
      <c r="G267" s="60"/>
      <c r="H267" s="60"/>
      <c r="I267" s="61"/>
      <c r="J267" s="57"/>
      <c r="K267" s="62">
        <v>0</v>
      </c>
      <c r="L267" s="62">
        <v>0</v>
      </c>
      <c r="M267" s="62">
        <v>0</v>
      </c>
      <c r="N267" s="62" t="e">
        <f>#REF!+#REF!</f>
        <v>#REF!</v>
      </c>
      <c r="O267" s="62">
        <v>0</v>
      </c>
      <c r="P267" s="62" t="e">
        <f>#REF!+#REF!</f>
        <v>#REF!</v>
      </c>
      <c r="Q267" s="62">
        <v>0</v>
      </c>
      <c r="R267" s="62" t="e">
        <f>#REF!+#REF!</f>
        <v>#REF!</v>
      </c>
      <c r="S267" s="62">
        <v>0</v>
      </c>
      <c r="T267" s="62">
        <v>0</v>
      </c>
      <c r="U267" s="62">
        <v>0</v>
      </c>
      <c r="V267" s="62">
        <v>0</v>
      </c>
      <c r="W267" s="62">
        <v>0</v>
      </c>
      <c r="X267" s="62">
        <v>0</v>
      </c>
      <c r="Y267" s="35">
        <f t="shared" si="59"/>
        <v>0</v>
      </c>
    </row>
    <row r="268" spans="3:25" s="38" customFormat="1" ht="20.25" hidden="1">
      <c r="C268" s="246"/>
      <c r="D268" s="246"/>
      <c r="E268" s="89"/>
      <c r="F268" s="60"/>
      <c r="G268" s="60"/>
      <c r="H268" s="60"/>
      <c r="I268" s="61"/>
      <c r="J268" s="57">
        <f>I268-H268</f>
        <v>0</v>
      </c>
      <c r="K268" s="62"/>
      <c r="L268" s="62"/>
      <c r="M268" s="62"/>
      <c r="N268" s="62"/>
      <c r="O268" s="62"/>
      <c r="P268" s="62"/>
      <c r="Q268" s="62"/>
      <c r="R268" s="62"/>
      <c r="S268" s="62"/>
      <c r="T268" s="62"/>
      <c r="U268" s="62"/>
      <c r="V268" s="62"/>
      <c r="W268" s="62"/>
      <c r="X268" s="62"/>
      <c r="Y268" s="35">
        <f t="shared" si="59"/>
        <v>0</v>
      </c>
    </row>
    <row r="269" spans="3:25" s="36" customFormat="1" ht="20.25">
      <c r="C269" s="244" t="s">
        <v>42</v>
      </c>
      <c r="D269" s="244" t="s">
        <v>43</v>
      </c>
      <c r="E269" s="34" t="s">
        <v>4</v>
      </c>
      <c r="F269" s="57"/>
      <c r="G269" s="55"/>
      <c r="H269" s="55"/>
      <c r="I269" s="56"/>
      <c r="J269" s="57">
        <f>I269-H269</f>
        <v>0</v>
      </c>
      <c r="K269" s="58">
        <f>K270+K271+K272+K274+K273</f>
        <v>19889</v>
      </c>
      <c r="L269" s="58">
        <f t="shared" ref="L269:S269" si="76">L270+L271+L272+L274+L273</f>
        <v>22802.199999999997</v>
      </c>
      <c r="M269" s="58">
        <f t="shared" si="76"/>
        <v>24839.9</v>
      </c>
      <c r="N269" s="58">
        <f t="shared" si="76"/>
        <v>0</v>
      </c>
      <c r="O269" s="58">
        <f t="shared" si="76"/>
        <v>31370.799999999999</v>
      </c>
      <c r="P269" s="58">
        <f t="shared" si="76"/>
        <v>1726.2</v>
      </c>
      <c r="Q269" s="58">
        <f t="shared" si="76"/>
        <v>28437.9</v>
      </c>
      <c r="R269" s="58">
        <f t="shared" si="76"/>
        <v>0</v>
      </c>
      <c r="S269" s="58">
        <f t="shared" si="76"/>
        <v>27101.599999999999</v>
      </c>
      <c r="T269" s="58">
        <f>T270+T271+T272+T274+T273</f>
        <v>26919</v>
      </c>
      <c r="U269" s="58">
        <f>U270+U271+U272+U274+U273</f>
        <v>19329.5</v>
      </c>
      <c r="V269" s="58">
        <f>V270+V271+V272+V274+V273</f>
        <v>19329.5</v>
      </c>
      <c r="W269" s="58">
        <f>W270+W271+W272+W274+W273</f>
        <v>19329.5</v>
      </c>
      <c r="X269" s="58">
        <f>X270+X271+X272+X274+X273</f>
        <v>19329.5</v>
      </c>
      <c r="Y269" s="35">
        <f t="shared" si="59"/>
        <v>258678.40000000002</v>
      </c>
    </row>
    <row r="270" spans="3:25" s="38" customFormat="1" ht="21.75" customHeight="1">
      <c r="C270" s="245"/>
      <c r="D270" s="245"/>
      <c r="E270" s="37" t="s">
        <v>1</v>
      </c>
      <c r="F270" s="60"/>
      <c r="G270" s="60"/>
      <c r="H270" s="60"/>
      <c r="I270" s="61"/>
      <c r="J270" s="57">
        <f>I270-H270</f>
        <v>0</v>
      </c>
      <c r="K270" s="62">
        <v>0</v>
      </c>
      <c r="L270" s="62">
        <v>0</v>
      </c>
      <c r="M270" s="62">
        <v>0</v>
      </c>
      <c r="N270" s="62"/>
      <c r="O270" s="62">
        <v>0</v>
      </c>
      <c r="P270" s="62"/>
      <c r="Q270" s="62">
        <v>0</v>
      </c>
      <c r="R270" s="62"/>
      <c r="S270" s="62">
        <v>0</v>
      </c>
      <c r="T270" s="62">
        <v>0</v>
      </c>
      <c r="U270" s="62">
        <v>0</v>
      </c>
      <c r="V270" s="62">
        <v>0</v>
      </c>
      <c r="W270" s="62">
        <v>0</v>
      </c>
      <c r="X270" s="62">
        <v>0</v>
      </c>
      <c r="Y270" s="35">
        <f t="shared" si="59"/>
        <v>0</v>
      </c>
    </row>
    <row r="271" spans="3:25" s="38" customFormat="1" ht="20.25">
      <c r="C271" s="245"/>
      <c r="D271" s="245"/>
      <c r="E271" s="37" t="s">
        <v>2</v>
      </c>
      <c r="F271" s="60"/>
      <c r="G271" s="60"/>
      <c r="H271" s="60"/>
      <c r="I271" s="61"/>
      <c r="J271" s="57">
        <f>I271-H271</f>
        <v>0</v>
      </c>
      <c r="K271" s="62">
        <f>3265.5+73.9+580-48.5-1.5-430.8</f>
        <v>3438.6</v>
      </c>
      <c r="L271" s="62">
        <v>4958.1000000000004</v>
      </c>
      <c r="M271" s="62">
        <v>3378.4</v>
      </c>
      <c r="N271" s="62"/>
      <c r="O271" s="62">
        <v>5595.2</v>
      </c>
      <c r="P271" s="62">
        <v>1726.2</v>
      </c>
      <c r="Q271" s="62">
        <v>4347</v>
      </c>
      <c r="R271" s="62"/>
      <c r="S271" s="62">
        <v>4050.3</v>
      </c>
      <c r="T271" s="62">
        <v>4050.3</v>
      </c>
      <c r="U271" s="62">
        <v>3109.2</v>
      </c>
      <c r="V271" s="62">
        <v>3109.2</v>
      </c>
      <c r="W271" s="62">
        <v>3109.2</v>
      </c>
      <c r="X271" s="62">
        <v>3109.2</v>
      </c>
      <c r="Y271" s="35">
        <f t="shared" si="59"/>
        <v>42254.69999999999</v>
      </c>
    </row>
    <row r="272" spans="3:25" s="38" customFormat="1" ht="20.25">
      <c r="C272" s="245"/>
      <c r="D272" s="245"/>
      <c r="E272" s="37" t="s">
        <v>6</v>
      </c>
      <c r="F272" s="60"/>
      <c r="G272" s="60"/>
      <c r="H272" s="60"/>
      <c r="I272" s="61"/>
      <c r="J272" s="57">
        <f>I272-H272</f>
        <v>0</v>
      </c>
      <c r="K272" s="63">
        <f>15584.2+37+3+826.2</f>
        <v>16450.400000000001</v>
      </c>
      <c r="L272" s="63">
        <v>17844.099999999999</v>
      </c>
      <c r="M272" s="62">
        <f>21452.8+8.7</f>
        <v>21461.5</v>
      </c>
      <c r="N272" s="62"/>
      <c r="O272" s="62">
        <v>25775.599999999999</v>
      </c>
      <c r="P272" s="62"/>
      <c r="Q272" s="62">
        <v>24090.9</v>
      </c>
      <c r="R272" s="62"/>
      <c r="S272" s="62">
        <v>23051.3</v>
      </c>
      <c r="T272" s="62">
        <v>22868.7</v>
      </c>
      <c r="U272" s="62">
        <v>16220.3</v>
      </c>
      <c r="V272" s="62">
        <v>16220.3</v>
      </c>
      <c r="W272" s="62">
        <v>16220.3</v>
      </c>
      <c r="X272" s="62">
        <v>16220.3</v>
      </c>
      <c r="Y272" s="35">
        <f>K272+L272+M272+O272+Q272+S272+T272+U272+V272+W272+X272</f>
        <v>216423.69999999995</v>
      </c>
    </row>
    <row r="273" spans="3:25" s="38" customFormat="1" ht="40.5">
      <c r="C273" s="245"/>
      <c r="D273" s="245"/>
      <c r="E273" s="37" t="s">
        <v>3</v>
      </c>
      <c r="F273" s="60"/>
      <c r="G273" s="60"/>
      <c r="H273" s="60"/>
      <c r="I273" s="61"/>
      <c r="J273" s="57"/>
      <c r="K273" s="63">
        <v>0</v>
      </c>
      <c r="L273" s="63">
        <v>0</v>
      </c>
      <c r="M273" s="62">
        <v>0</v>
      </c>
      <c r="N273" s="62"/>
      <c r="O273" s="62">
        <v>0</v>
      </c>
      <c r="P273" s="62"/>
      <c r="Q273" s="62">
        <v>0</v>
      </c>
      <c r="R273" s="62"/>
      <c r="S273" s="62">
        <v>0</v>
      </c>
      <c r="T273" s="62">
        <v>0</v>
      </c>
      <c r="U273" s="62">
        <v>0</v>
      </c>
      <c r="V273" s="62">
        <v>0</v>
      </c>
      <c r="W273" s="62">
        <v>0</v>
      </c>
      <c r="X273" s="62">
        <v>0</v>
      </c>
      <c r="Y273" s="35">
        <f t="shared" si="59"/>
        <v>0</v>
      </c>
    </row>
    <row r="274" spans="3:25" s="38" customFormat="1" ht="20.25" hidden="1">
      <c r="C274" s="246"/>
      <c r="D274" s="246"/>
      <c r="E274" s="89"/>
      <c r="F274" s="60"/>
      <c r="G274" s="60"/>
      <c r="H274" s="60"/>
      <c r="I274" s="61"/>
      <c r="J274" s="57">
        <f t="shared" ref="J274:J279" si="77">I274-H274</f>
        <v>0</v>
      </c>
      <c r="K274" s="62"/>
      <c r="L274" s="62"/>
      <c r="M274" s="62"/>
      <c r="N274" s="62"/>
      <c r="O274" s="62"/>
      <c r="P274" s="62"/>
      <c r="Q274" s="62"/>
      <c r="R274" s="62"/>
      <c r="S274" s="62"/>
      <c r="T274" s="62"/>
      <c r="U274" s="62"/>
      <c r="V274" s="62"/>
      <c r="W274" s="62"/>
      <c r="X274" s="62"/>
      <c r="Y274" s="32">
        <f t="shared" si="59"/>
        <v>0</v>
      </c>
    </row>
    <row r="275" spans="3:25" s="25" customFormat="1" ht="20.25" hidden="1">
      <c r="C275" s="239"/>
      <c r="D275" s="239" t="s">
        <v>10</v>
      </c>
      <c r="E275" s="24" t="s">
        <v>4</v>
      </c>
      <c r="F275" s="64"/>
      <c r="G275" s="65"/>
      <c r="H275" s="65"/>
      <c r="I275" s="66"/>
      <c r="J275" s="67">
        <f t="shared" si="77"/>
        <v>0</v>
      </c>
      <c r="K275" s="85">
        <f>K276+K277+K278+K279</f>
        <v>0</v>
      </c>
      <c r="L275" s="85">
        <f>L276+L277+L278+L279</f>
        <v>0</v>
      </c>
      <c r="M275" s="85">
        <f>M276+M277+M278+M279</f>
        <v>0</v>
      </c>
      <c r="N275" s="85"/>
      <c r="O275" s="86">
        <f>O276+O277+O278+O279</f>
        <v>0</v>
      </c>
      <c r="P275" s="86"/>
      <c r="Q275" s="86">
        <f>Q276+Q277+Q278+Q279</f>
        <v>0</v>
      </c>
      <c r="R275" s="86"/>
      <c r="S275" s="86">
        <f t="shared" ref="S275:X275" si="78">S276+S277+S278+S279</f>
        <v>0</v>
      </c>
      <c r="T275" s="86">
        <f t="shared" si="78"/>
        <v>0</v>
      </c>
      <c r="U275" s="86">
        <f t="shared" si="78"/>
        <v>0</v>
      </c>
      <c r="V275" s="86">
        <f t="shared" si="78"/>
        <v>0</v>
      </c>
      <c r="W275" s="86">
        <f t="shared" si="78"/>
        <v>0</v>
      </c>
      <c r="X275" s="86">
        <f t="shared" si="78"/>
        <v>0</v>
      </c>
      <c r="Y275" s="32">
        <f t="shared" si="59"/>
        <v>0</v>
      </c>
    </row>
    <row r="276" spans="3:25" ht="20.25" hidden="1">
      <c r="C276" s="240"/>
      <c r="D276" s="240"/>
      <c r="E276" s="26" t="s">
        <v>1</v>
      </c>
      <c r="F276" s="70"/>
      <c r="G276" s="70"/>
      <c r="H276" s="70"/>
      <c r="I276" s="71"/>
      <c r="J276" s="67">
        <f t="shared" si="77"/>
        <v>0</v>
      </c>
      <c r="K276" s="87">
        <v>0</v>
      </c>
      <c r="L276" s="87">
        <v>0</v>
      </c>
      <c r="M276" s="70">
        <v>0</v>
      </c>
      <c r="N276" s="70"/>
      <c r="O276" s="70">
        <v>0</v>
      </c>
      <c r="P276" s="70"/>
      <c r="Q276" s="70">
        <v>0</v>
      </c>
      <c r="R276" s="70"/>
      <c r="S276" s="70">
        <v>0</v>
      </c>
      <c r="T276" s="70">
        <v>0</v>
      </c>
      <c r="U276" s="70">
        <v>0</v>
      </c>
      <c r="V276" s="70">
        <v>0</v>
      </c>
      <c r="W276" s="70">
        <v>0</v>
      </c>
      <c r="X276" s="70">
        <v>0</v>
      </c>
      <c r="Y276" s="32">
        <f t="shared" si="59"/>
        <v>0</v>
      </c>
    </row>
    <row r="277" spans="3:25" ht="20.25" hidden="1">
      <c r="C277" s="240"/>
      <c r="D277" s="240"/>
      <c r="E277" s="26" t="s">
        <v>2</v>
      </c>
      <c r="F277" s="70"/>
      <c r="G277" s="70"/>
      <c r="H277" s="70"/>
      <c r="I277" s="71"/>
      <c r="J277" s="67">
        <f t="shared" si="77"/>
        <v>0</v>
      </c>
      <c r="K277" s="70"/>
      <c r="L277" s="70"/>
      <c r="M277" s="70">
        <v>0</v>
      </c>
      <c r="N277" s="70"/>
      <c r="O277" s="70">
        <v>0</v>
      </c>
      <c r="P277" s="70"/>
      <c r="Q277" s="70">
        <v>0</v>
      </c>
      <c r="R277" s="70"/>
      <c r="S277" s="70">
        <v>0</v>
      </c>
      <c r="T277" s="70">
        <v>0</v>
      </c>
      <c r="U277" s="70">
        <v>0</v>
      </c>
      <c r="V277" s="70">
        <v>0</v>
      </c>
      <c r="W277" s="70">
        <v>0</v>
      </c>
      <c r="X277" s="70">
        <v>0</v>
      </c>
      <c r="Y277" s="32">
        <f t="shared" si="59"/>
        <v>0</v>
      </c>
    </row>
    <row r="278" spans="3:25" ht="20.25" hidden="1">
      <c r="C278" s="240"/>
      <c r="D278" s="240"/>
      <c r="E278" s="26" t="s">
        <v>6</v>
      </c>
      <c r="F278" s="70"/>
      <c r="G278" s="70"/>
      <c r="H278" s="70"/>
      <c r="I278" s="71"/>
      <c r="J278" s="67">
        <f t="shared" si="77"/>
        <v>0</v>
      </c>
      <c r="K278" s="70">
        <v>0</v>
      </c>
      <c r="L278" s="70">
        <v>0</v>
      </c>
      <c r="M278" s="70">
        <v>0</v>
      </c>
      <c r="N278" s="70"/>
      <c r="O278" s="70">
        <v>0</v>
      </c>
      <c r="P278" s="70"/>
      <c r="Q278" s="70">
        <v>0</v>
      </c>
      <c r="R278" s="70"/>
      <c r="S278" s="70">
        <v>0</v>
      </c>
      <c r="T278" s="70">
        <v>0</v>
      </c>
      <c r="U278" s="70">
        <v>0</v>
      </c>
      <c r="V278" s="70">
        <v>0</v>
      </c>
      <c r="W278" s="70">
        <v>0</v>
      </c>
      <c r="X278" s="70">
        <v>0</v>
      </c>
      <c r="Y278" s="32">
        <f t="shared" si="59"/>
        <v>0</v>
      </c>
    </row>
    <row r="279" spans="3:25" ht="40.5" hidden="1">
      <c r="C279" s="241"/>
      <c r="D279" s="241"/>
      <c r="E279" s="26" t="s">
        <v>3</v>
      </c>
      <c r="F279" s="70"/>
      <c r="G279" s="70"/>
      <c r="H279" s="70"/>
      <c r="I279" s="71"/>
      <c r="J279" s="67">
        <f t="shared" si="77"/>
        <v>0</v>
      </c>
      <c r="K279" s="87">
        <v>0</v>
      </c>
      <c r="L279" s="87">
        <v>0</v>
      </c>
      <c r="M279" s="70">
        <v>0</v>
      </c>
      <c r="N279" s="70"/>
      <c r="O279" s="70">
        <v>0</v>
      </c>
      <c r="P279" s="70"/>
      <c r="Q279" s="70">
        <v>0</v>
      </c>
      <c r="R279" s="70"/>
      <c r="S279" s="70">
        <v>0</v>
      </c>
      <c r="T279" s="70">
        <v>0</v>
      </c>
      <c r="U279" s="70">
        <v>0</v>
      </c>
      <c r="V279" s="70">
        <v>0</v>
      </c>
      <c r="W279" s="70">
        <v>0</v>
      </c>
      <c r="X279" s="70">
        <v>0</v>
      </c>
      <c r="Y279" s="32">
        <f t="shared" si="59"/>
        <v>0</v>
      </c>
    </row>
    <row r="280" spans="3:25" ht="20.25">
      <c r="Y280" s="32"/>
    </row>
  </sheetData>
  <mergeCells count="73">
    <mergeCell ref="C16:C21"/>
    <mergeCell ref="D16:D21"/>
    <mergeCell ref="C22:C27"/>
    <mergeCell ref="C4:S4"/>
    <mergeCell ref="C8:C9"/>
    <mergeCell ref="D8:D9"/>
    <mergeCell ref="E8:E9"/>
    <mergeCell ref="C10:C15"/>
    <mergeCell ref="D10:D15"/>
    <mergeCell ref="D22:D27"/>
    <mergeCell ref="D28:D32"/>
    <mergeCell ref="D33:D37"/>
    <mergeCell ref="D38:D42"/>
    <mergeCell ref="D43:D47"/>
    <mergeCell ref="D48:D52"/>
    <mergeCell ref="D53:D57"/>
    <mergeCell ref="D58:D62"/>
    <mergeCell ref="D63:D67"/>
    <mergeCell ref="D73:D77"/>
    <mergeCell ref="C78:C83"/>
    <mergeCell ref="D78:D83"/>
    <mergeCell ref="D68:D72"/>
    <mergeCell ref="D84:D88"/>
    <mergeCell ref="D89:D93"/>
    <mergeCell ref="D94:D98"/>
    <mergeCell ref="D99:D103"/>
    <mergeCell ref="D104:D108"/>
    <mergeCell ref="D109:D113"/>
    <mergeCell ref="D114:D118"/>
    <mergeCell ref="D119:D123"/>
    <mergeCell ref="D124:D128"/>
    <mergeCell ref="D129:D133"/>
    <mergeCell ref="D134:D138"/>
    <mergeCell ref="D139:D143"/>
    <mergeCell ref="D144:D148"/>
    <mergeCell ref="D149:D153"/>
    <mergeCell ref="D154:D158"/>
    <mergeCell ref="D159:D163"/>
    <mergeCell ref="D164:D168"/>
    <mergeCell ref="C179:C184"/>
    <mergeCell ref="D179:D184"/>
    <mergeCell ref="D169:D173"/>
    <mergeCell ref="D195:D199"/>
    <mergeCell ref="C200:C205"/>
    <mergeCell ref="D200:D205"/>
    <mergeCell ref="D216:D220"/>
    <mergeCell ref="C221:C226"/>
    <mergeCell ref="D221:D226"/>
    <mergeCell ref="D185:D189"/>
    <mergeCell ref="C190:C194"/>
    <mergeCell ref="D190:D194"/>
    <mergeCell ref="D174:D178"/>
    <mergeCell ref="C257:C262"/>
    <mergeCell ref="D257:D262"/>
    <mergeCell ref="D227:D231"/>
    <mergeCell ref="C233:C238"/>
    <mergeCell ref="D233:D238"/>
    <mergeCell ref="C195:C199"/>
    <mergeCell ref="D206:D210"/>
    <mergeCell ref="D211:D215"/>
    <mergeCell ref="D239:D244"/>
    <mergeCell ref="C245:C250"/>
    <mergeCell ref="D269:D274"/>
    <mergeCell ref="C239:C244"/>
    <mergeCell ref="C227:C232"/>
    <mergeCell ref="C275:C279"/>
    <mergeCell ref="D275:D279"/>
    <mergeCell ref="D245:D250"/>
    <mergeCell ref="C251:C256"/>
    <mergeCell ref="D251:D256"/>
    <mergeCell ref="C263:C268"/>
    <mergeCell ref="D263:D268"/>
    <mergeCell ref="C269:C274"/>
  </mergeCells>
  <pageMargins left="0.19685039370078741" right="0.19685039370078741" top="0.19685039370078741" bottom="0.19685039370078741" header="0.31496062992125984" footer="0.31496062992125984"/>
  <pageSetup paperSize="9" scale="40" fitToHeight="3" orientation="landscape" r:id="rId1"/>
  <rowBreaks count="5" manualBreakCount="5">
    <brk id="52" max="24" man="1"/>
    <brk id="102" max="24" man="1"/>
    <brk id="152" max="24" man="1"/>
    <brk id="205" max="24" man="1"/>
    <brk id="220" max="2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 (верно)</vt:lpstr>
      <vt:lpstr>'прил.3 (верно)'!Область_печати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2024-08-07T15:03:01Z</cp:lastPrinted>
  <dcterms:created xsi:type="dcterms:W3CDTF">1996-10-08T23:32:33Z</dcterms:created>
  <dcterms:modified xsi:type="dcterms:W3CDTF">2024-11-05T08:47:11Z</dcterms:modified>
</cp:coreProperties>
</file>