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480" windowWidth="15480" windowHeight="7710" tabRatio="264" activeTab="1"/>
  </bookViews>
  <sheets>
    <sheet name="Sheet2" sheetId="1" r:id="rId1"/>
    <sheet name="Sheet1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91" i="2"/>
  <c r="C91"/>
  <c r="L64"/>
  <c r="C64"/>
  <c r="F18"/>
  <c r="I18"/>
  <c r="L99"/>
  <c r="L98"/>
  <c r="H19"/>
  <c r="L61"/>
  <c r="H18"/>
  <c r="H133"/>
  <c r="L109"/>
  <c r="L69"/>
  <c r="L60"/>
  <c r="L120"/>
  <c r="C120"/>
  <c r="L94"/>
  <c r="C27"/>
  <c r="L27"/>
  <c r="L46"/>
  <c r="K18"/>
  <c r="J18"/>
  <c r="J133"/>
  <c r="L93"/>
  <c r="C93"/>
  <c r="L125"/>
  <c r="I77"/>
  <c r="I133"/>
  <c r="L126"/>
  <c r="L115"/>
  <c r="C115"/>
  <c r="L42"/>
  <c r="L37"/>
  <c r="C126"/>
  <c r="C125"/>
  <c r="K19"/>
  <c r="J19"/>
  <c r="K78"/>
  <c r="K132"/>
  <c r="K77"/>
  <c r="J78"/>
  <c r="J77"/>
  <c r="G19"/>
  <c r="L45"/>
  <c r="C45"/>
  <c r="L104"/>
  <c r="L103"/>
  <c r="F90"/>
  <c r="L49"/>
  <c r="L50"/>
  <c r="L43"/>
  <c r="C43"/>
  <c r="L44"/>
  <c r="L41"/>
  <c r="L47"/>
  <c r="C47"/>
  <c r="L48"/>
  <c r="L57"/>
  <c r="L58"/>
  <c r="L56"/>
  <c r="L55"/>
  <c r="G92"/>
  <c r="L92"/>
  <c r="C92"/>
  <c r="G18"/>
  <c r="L102"/>
  <c r="C99"/>
  <c r="L101"/>
  <c r="C101"/>
  <c r="L59"/>
  <c r="C59"/>
  <c r="L124"/>
  <c r="C124"/>
  <c r="L123"/>
  <c r="C123"/>
  <c r="L53"/>
  <c r="F96"/>
  <c r="L96"/>
  <c r="L51"/>
  <c r="L52"/>
  <c r="L34"/>
  <c r="E18"/>
  <c r="L18"/>
  <c r="E19"/>
  <c r="F19"/>
  <c r="I19"/>
  <c r="I132"/>
  <c r="L22"/>
  <c r="C20"/>
  <c r="L23"/>
  <c r="L24"/>
  <c r="L25"/>
  <c r="L26"/>
  <c r="C26"/>
  <c r="L28"/>
  <c r="L29"/>
  <c r="L31"/>
  <c r="L32"/>
  <c r="C32"/>
  <c r="L35"/>
  <c r="L36"/>
  <c r="L38"/>
  <c r="C37"/>
  <c r="L39"/>
  <c r="L40"/>
  <c r="E77"/>
  <c r="F77"/>
  <c r="H77"/>
  <c r="E78"/>
  <c r="F78"/>
  <c r="H78"/>
  <c r="L79"/>
  <c r="L80"/>
  <c r="L81"/>
  <c r="L82"/>
  <c r="L83"/>
  <c r="G78"/>
  <c r="L84"/>
  <c r="L85"/>
  <c r="L86"/>
  <c r="C85"/>
  <c r="L87"/>
  <c r="L88"/>
  <c r="L89"/>
  <c r="E90"/>
  <c r="E97"/>
  <c r="F97"/>
  <c r="L100"/>
  <c r="C100"/>
  <c r="L54"/>
  <c r="L107"/>
  <c r="C107"/>
  <c r="L108"/>
  <c r="C108"/>
  <c r="C109"/>
  <c r="L110"/>
  <c r="C110"/>
  <c r="L112"/>
  <c r="C112"/>
  <c r="E114"/>
  <c r="L114"/>
  <c r="C114"/>
  <c r="L117"/>
  <c r="C117"/>
  <c r="L118"/>
  <c r="C118"/>
  <c r="L119"/>
  <c r="C119"/>
  <c r="L122"/>
  <c r="C122"/>
  <c r="L33"/>
  <c r="C33"/>
  <c r="L30"/>
  <c r="C30"/>
  <c r="G132"/>
  <c r="J132"/>
  <c r="J130"/>
  <c r="C31"/>
  <c r="L97"/>
  <c r="C97"/>
  <c r="C23"/>
  <c r="C51"/>
  <c r="C53"/>
  <c r="G133"/>
  <c r="C55"/>
  <c r="C57"/>
  <c r="C49"/>
  <c r="L90"/>
  <c r="C90"/>
  <c r="C87"/>
  <c r="C83"/>
  <c r="C81"/>
  <c r="C79"/>
  <c r="E132"/>
  <c r="E130"/>
  <c r="C24"/>
  <c r="C60"/>
  <c r="C98"/>
  <c r="K133"/>
  <c r="K130"/>
  <c r="G130"/>
  <c r="C28"/>
  <c r="F132"/>
  <c r="F133"/>
  <c r="L133"/>
  <c r="C133"/>
  <c r="C41"/>
  <c r="C25"/>
  <c r="L19"/>
  <c r="C18"/>
  <c r="L78"/>
  <c r="L77"/>
  <c r="C39"/>
  <c r="C35"/>
  <c r="C102"/>
  <c r="I130"/>
  <c r="H132"/>
  <c r="L132"/>
  <c r="C132"/>
  <c r="C96"/>
  <c r="C77"/>
  <c r="C130"/>
  <c r="H130"/>
  <c r="F130"/>
  <c r="L130"/>
</calcChain>
</file>

<file path=xl/sharedStrings.xml><?xml version="1.0" encoding="utf-8"?>
<sst xmlns="http://schemas.openxmlformats.org/spreadsheetml/2006/main" count="234" uniqueCount="133">
  <si>
    <t>Приложение № 5</t>
  </si>
  <si>
    <t>УТВЕРЖДЁН</t>
  </si>
  <si>
    <t>постановлением администрации</t>
  </si>
  <si>
    <t xml:space="preserve">города Вятские Поляны  </t>
  </si>
  <si>
    <t xml:space="preserve">(в редакции постановления                     </t>
  </si>
  <si>
    <t xml:space="preserve">«Совершенствование, реконструкция, ремонт и содержание автомобильных дорог </t>
  </si>
  <si>
    <t>тыс. руб.</t>
  </si>
  <si>
    <t>N п/п</t>
  </si>
  <si>
    <t>Наименование задач, мероприятий</t>
  </si>
  <si>
    <t>Объем финансирования за счет всех источников</t>
  </si>
  <si>
    <t>Источник финансирования</t>
  </si>
  <si>
    <t>Ответственный исполнитель</t>
  </si>
  <si>
    <t>Всего</t>
  </si>
  <si>
    <t xml:space="preserve">1.Ремонт автомобильных дорог </t>
  </si>
  <si>
    <t>1.1</t>
  </si>
  <si>
    <t>Ремонт автомобильных дорог городских улиц, в т.ч.:</t>
  </si>
  <si>
    <t xml:space="preserve">Муниципальное казенное учреждение «Организация капитального строительства г. Вятские Поляны» </t>
  </si>
  <si>
    <t>Областной бюджет</t>
  </si>
  <si>
    <t>Ремонт автомобильной дороги по ул. Советская (1,74 км.), в т. ч. осуществление строительного контроля</t>
  </si>
  <si>
    <t>2653,65535   в т. ч. строительный контроль 79,06435</t>
  </si>
  <si>
    <t>Ремонт автомобильной дороги по ул. Калинина (0,4 км.)</t>
  </si>
  <si>
    <t>Ремонт участка дороги по ул. Шорина от ул. Гагарина до ул. Урицкого 0,16 км.</t>
  </si>
  <si>
    <t>1. 2</t>
  </si>
  <si>
    <t>Ремонт автомобильных дорог общего пользования местного значения, в т.ч.:</t>
  </si>
  <si>
    <t>Ремонт дороги Вятские Поляны - с. Слудка (выше ул. Красная до границы г. Вятские Поляны) (0,2 км.)</t>
  </si>
  <si>
    <t>Ремонт участка дороги от ул. Дзержинского через железнодорожный переезд до поворота на ул. Ленина в районе «Сельхозтехника» (0,163 км.)</t>
  </si>
  <si>
    <t>Ремонт дороги от остановки «Мясокомбинат» до ОАО (0,01 км)</t>
  </si>
  <si>
    <t>Ремонт дороги Вятские Поляны-Н.Шуни (от МУЗ ЦГБ до объездной дороги)-1,4 км (участок 0,8 км)</t>
  </si>
  <si>
    <t xml:space="preserve">Ремонт дороги Вятские Поляны-аэропорт-5,4 км (участок 0,9 км) 
</t>
  </si>
  <si>
    <t>2. Содержание автомобильных дорог</t>
  </si>
  <si>
    <t>2.1</t>
  </si>
  <si>
    <t>2.2</t>
  </si>
  <si>
    <t>Ямочный ремонт, щебенение  улиц,    в т. ч. ремонт проездов к территории КОГБУЗ «Вятскополянская ЦРБ» и частичное щебенение автостоянки</t>
  </si>
  <si>
    <t>2.3</t>
  </si>
  <si>
    <t>Ямочный ремонт автомобильных дорог по маршрутам городского общественного транспорта</t>
  </si>
  <si>
    <t>2.4</t>
  </si>
  <si>
    <t>2.5</t>
  </si>
  <si>
    <t>2.6</t>
  </si>
  <si>
    <r>
      <t xml:space="preserve">Содержание автомобильных дорог общего пользования местного значения  </t>
    </r>
    <r>
      <rPr>
        <b/>
        <sz val="10"/>
        <color indexed="8"/>
        <rFont val="Times New Roman"/>
        <family val="1"/>
        <charset val="204"/>
      </rPr>
      <t>(20,1 км) в 2014 году</t>
    </r>
  </si>
  <si>
    <t>2.7</t>
  </si>
  <si>
    <t>3. Ремонт дворовых территорий многоквартирных домов</t>
  </si>
  <si>
    <t>3.1</t>
  </si>
  <si>
    <t xml:space="preserve"> </t>
  </si>
  <si>
    <t>3.2</t>
  </si>
  <si>
    <t>3.3</t>
  </si>
  <si>
    <t>3.4</t>
  </si>
  <si>
    <t>4. Благоустройство набережной р. Вятки</t>
  </si>
  <si>
    <t>4.1</t>
  </si>
  <si>
    <t>Асфальтирование  тротуаров набережной р. Вятки.</t>
  </si>
  <si>
    <t xml:space="preserve">5. Проектирование и  проверка достоверности определения сметной стоимости  </t>
  </si>
  <si>
    <t>5.1</t>
  </si>
  <si>
    <t>Проверка достоверности определения сметной стоимости, инвентаризацион-но-технические работы, разработка проектов организации дорожного движения</t>
  </si>
  <si>
    <t>5.2</t>
  </si>
  <si>
    <t>Проектирование мостового перехода через р. Ошторма по ул. Тойменка</t>
  </si>
  <si>
    <t>6.Обследование мостов</t>
  </si>
  <si>
    <t>6.3</t>
  </si>
  <si>
    <t>7. Нанесение дорожной разметки</t>
  </si>
  <si>
    <t>7.1</t>
  </si>
  <si>
    <t xml:space="preserve">Нанесение горизонтальной разметки улиц </t>
  </si>
  <si>
    <t>8. Ремонт тротуаров</t>
  </si>
  <si>
    <t>8.1</t>
  </si>
  <si>
    <t>Итого расходы</t>
  </si>
  <si>
    <t>в том числе:</t>
  </si>
  <si>
    <t>средства областного бюджета</t>
  </si>
  <si>
    <t>средства городского бюджета</t>
  </si>
  <si>
    <t>Обследование моста через р. Ошторма по ул. Тойменка</t>
  </si>
  <si>
    <t>Фрезерование участка автомобильной дороги г. Вятские Поляны - с. Слудка (выше ул. Красная до границы г. Вятские Поляны)</t>
  </si>
  <si>
    <t xml:space="preserve">Ремонт участков дороги по ул. Ленина от ПЧ № 9 до магазина «Левша») 0,55 км
</t>
  </si>
  <si>
    <t>Ремонт участка тротуара по ул. Тойменка от ДК «Победа» 300 кв. м</t>
  </si>
  <si>
    <t>Ремонт участков автомобильной дороги по ул. Тойменка 0,4 км.</t>
  </si>
  <si>
    <t>Ремонт участка дороги по ул. Октябрьская от ул. Азина до ул. Первомайская 0,2 км</t>
  </si>
  <si>
    <t>ПЕРЕЧЕНЬ МЕРОПРИЯТИЙ ПОДПРОГРАММЫ</t>
  </si>
  <si>
    <t>Городской бюджет</t>
  </si>
  <si>
    <t>8.2</t>
  </si>
  <si>
    <t>8.3</t>
  </si>
  <si>
    <t>2.8</t>
  </si>
  <si>
    <t>Фрезерование участка автомобильной дороги  ул. Дзержинского 2488 м2</t>
  </si>
  <si>
    <t>Щебенение подъездной дороги к полигону ТБО (от ул. Энергетиков до поворота на аэропорт) 1,6 км</t>
  </si>
  <si>
    <t>Ремонт проезжей части участков ул. Азина 0,511 км</t>
  </si>
  <si>
    <t>Ремонт проезжей части участка ул. Дзержинского от д. №16 до ул. Тойменка 0,185 км</t>
  </si>
  <si>
    <t>Устройство тротуара по ул. Гагарина к ул. Герцена протяжнностью 68 м</t>
  </si>
  <si>
    <t>2.9</t>
  </si>
  <si>
    <t>Выполнение  работ  по устройству водоотводной канавы у дома №8 по ул. Кирова</t>
  </si>
  <si>
    <t>2.10</t>
  </si>
  <si>
    <t>Ямочный ремонт автомобильных дорог городской уличной сети</t>
  </si>
  <si>
    <t>Ремонт проезжей части участка ул. Дзержинского от дома №16 до дома №31, 0,257 км</t>
  </si>
  <si>
    <t>Ремонт тротуара по ул.Ленина,152 м</t>
  </si>
  <si>
    <t xml:space="preserve"> Ремонт участка  проезжей части ул. Урицкого от д. № 34 до магазина "Чарли" 0,175 км</t>
  </si>
  <si>
    <t>Ремонт  участков проезжей части  ул. Тойменка  0,9 км</t>
  </si>
  <si>
    <t xml:space="preserve"> Ремонт участка ул. Урицкого от магазина «Пятёрочка» до дома № 34 0,14 км</t>
  </si>
  <si>
    <t>Ремонт участка проезжей части ул. Урицкого от магазина «Чарли» до ул. Ленина 0,552 км</t>
  </si>
  <si>
    <t>Ремонт участков проезжей части ул. Герцена (0,4 км)</t>
  </si>
  <si>
    <t>Ремонт участка проезжей части ул. Тойменка (участок от поворота до моста) 0,253 км</t>
  </si>
  <si>
    <t>Ремонт участка проезжей части ул. Первомайская (от ул. Урицкого в сторону ул. Советская) 0,11 км</t>
  </si>
  <si>
    <t xml:space="preserve">Ремонт участков проезжей части  ул. Ленина  0,769 км </t>
  </si>
  <si>
    <t xml:space="preserve"> Ремонт участка проезжей части ул. Урицкого от ул. Мира до магазина «Пятёрочка» 0,12 км</t>
  </si>
  <si>
    <t>Ремонт ул. Дзержинского от  поворота на ж/д вокзал до газонаполнительной станции</t>
  </si>
  <si>
    <t>Ремонт ул. Дзержинского от  газонаполнительной станции до ул. Ленина</t>
  </si>
  <si>
    <t>Ремонт ул. Шорина</t>
  </si>
  <si>
    <t xml:space="preserve">Ремонт дороги Вятские Поляны-аэропорт-5,4 км (участок 0,9 км) </t>
  </si>
  <si>
    <t xml:space="preserve">ремонт проезжей части ул. Пароходная </t>
  </si>
  <si>
    <t>8.5</t>
  </si>
  <si>
    <t xml:space="preserve">Ремонт тротуара по ул. Гагарина </t>
  </si>
  <si>
    <t>Ремонт ттротуара по ул. Ленина</t>
  </si>
  <si>
    <t>8.4</t>
  </si>
  <si>
    <t>в городе Вятские Поляны» на 2014-2020 годы</t>
  </si>
  <si>
    <t>9.1</t>
  </si>
  <si>
    <t>5.3</t>
  </si>
  <si>
    <t>9.Устройство  водоотводов  вдоль дорог уличной сети</t>
  </si>
  <si>
    <t>Проектирование дамбы  через р. Тойменка в районе микрорайона Осинки</t>
  </si>
  <si>
    <t xml:space="preserve">Ямочный ремонт  проезжей части горордской уличной сети </t>
  </si>
  <si>
    <t>ремонт проезжей части ул. Кооперативная</t>
  </si>
  <si>
    <t>устранение деформаций и повреждений , заделка выбоин</t>
  </si>
  <si>
    <t>устранение деформаций и повреждений , заделка выбоин по дорогам городской уличной сети</t>
  </si>
  <si>
    <t>1.1.4</t>
  </si>
  <si>
    <t>1.1.8</t>
  </si>
  <si>
    <t>1.1.9</t>
  </si>
  <si>
    <t>1.1.18</t>
  </si>
  <si>
    <t xml:space="preserve"> с</t>
  </si>
  <si>
    <t>Ремонт участков дороги по ул. Кукина от ул. Гагарина до ул. Октябрьская 0,07 км.</t>
  </si>
  <si>
    <t>Ремонт участка проезжей части ул. Краснознамённая (от ул. Ленина до ул. Крупская) 0,158 км</t>
  </si>
  <si>
    <t>Содержание автомобильных дорог городских улиц  (89,6 км)</t>
  </si>
  <si>
    <t>Содержание автомобильных дорог общего пользования местного значения  (20,1 км)</t>
  </si>
  <si>
    <t>Ремонт площадки в дворовой территории микрорайона "Центральный"  (600 кв.м.)</t>
  </si>
  <si>
    <t xml:space="preserve">Ремонт дворовой территории дома № 43 по ул. Школьная, дворовой территории дома № 178 по ул. Ленина и проездов к ней  (1540 кв.м.) 
</t>
  </si>
  <si>
    <t xml:space="preserve">Ремонт дворовой территории дома № 33 по ул. Урицкого и проездов к ней  (1025 кв.м.)  </t>
  </si>
  <si>
    <t>Ремонт дворовой территории дома № 3 по ул. Гагарина (400 кв.м.)</t>
  </si>
  <si>
    <t>Устройство водоотводной  канавы  вдоль  дорог городской уличной сети ( ремонт выпуска ливневой канализации в районе дома №27 по ул. Набережная)</t>
  </si>
  <si>
    <t>Ремонт проезжей части участка ул. Дзержинского от дома №33 до поворота на железнодорожный  вокзал, протяженностью  0,7КМ</t>
  </si>
  <si>
    <t>Дополнительные работы по летнему содержанию в 2017 году</t>
  </si>
  <si>
    <t xml:space="preserve">от    01.11.2013  № 1696 )              </t>
  </si>
  <si>
    <t xml:space="preserve">от    14.06.2017  № 969 )              </t>
  </si>
  <si>
    <t>Ремонт участка проезжей части ул. Кукина от ул. Кирова, протяженностью 328 м</t>
  </si>
</sst>
</file>

<file path=xl/styles.xml><?xml version="1.0" encoding="utf-8"?>
<styleSheet xmlns="http://schemas.openxmlformats.org/spreadsheetml/2006/main">
  <numFmts count="11">
    <numFmt numFmtId="43" formatCode="_-* #,##0.00_р_._-;\-* #,##0.00_р_._-;_-* &quot;-&quot;??_р_._-;_-@_-"/>
    <numFmt numFmtId="164" formatCode="#,##0.00000"/>
    <numFmt numFmtId="166" formatCode="0.000"/>
    <numFmt numFmtId="168" formatCode="0.0"/>
    <numFmt numFmtId="169" formatCode="0.0000"/>
    <numFmt numFmtId="170" formatCode="dd/mm/yy"/>
    <numFmt numFmtId="171" formatCode="0.00000"/>
    <numFmt numFmtId="177" formatCode="#,##0.000"/>
    <numFmt numFmtId="178" formatCode="#,##0.0000"/>
    <numFmt numFmtId="186" formatCode="#,##0.0000;[Red]\-#,##0.0000"/>
    <numFmt numFmtId="188" formatCode="_-* #,##0.000_р_._-;\-* #,##0.000_р_._-;_-* &quot;-&quot;??_р_._-;_-@_-"/>
  </numFmts>
  <fonts count="26">
    <font>
      <sz val="10"/>
      <name val="Arial"/>
      <family val="2"/>
      <charset val="204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/>
      <diagonal/>
    </border>
    <border>
      <left style="thin">
        <color indexed="64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3" fillId="23" borderId="8" applyNumberForma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43" fontId="1" fillId="0" borderId="0" applyFill="0" applyBorder="0" applyAlignment="0" applyProtection="0"/>
    <xf numFmtId="0" fontId="18" fillId="4" borderId="0" applyNumberFormat="0" applyBorder="0" applyAlignment="0" applyProtection="0"/>
  </cellStyleXfs>
  <cellXfs count="226">
    <xf numFmtId="0" fontId="0" fillId="0" borderId="0" xfId="0"/>
    <xf numFmtId="164" fontId="20" fillId="0" borderId="10" xfId="0" applyNumberFormat="1" applyFont="1" applyBorder="1" applyAlignment="1">
      <alignment horizontal="center" wrapText="1"/>
    </xf>
    <xf numFmtId="0" fontId="0" fillId="0" borderId="0" xfId="0" applyFill="1"/>
    <xf numFmtId="0" fontId="0" fillId="0" borderId="0" xfId="0" applyAlignment="1">
      <alignment horizontal="center" vertical="center"/>
    </xf>
    <xf numFmtId="166" fontId="21" fillId="0" borderId="10" xfId="0" applyNumberFormat="1" applyFont="1" applyBorder="1"/>
    <xf numFmtId="0" fontId="21" fillId="0" borderId="10" xfId="0" applyFont="1" applyBorder="1"/>
    <xf numFmtId="168" fontId="21" fillId="0" borderId="10" xfId="0" applyNumberFormat="1" applyFont="1" applyBorder="1"/>
    <xf numFmtId="0" fontId="19" fillId="0" borderId="0" xfId="0" applyFont="1"/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2" fontId="21" fillId="0" borderId="10" xfId="0" applyNumberFormat="1" applyFont="1" applyBorder="1"/>
    <xf numFmtId="166" fontId="21" fillId="0" borderId="10" xfId="0" applyNumberFormat="1" applyFont="1" applyBorder="1" applyAlignment="1">
      <alignment horizontal="center"/>
    </xf>
    <xf numFmtId="0" fontId="20" fillId="0" borderId="0" xfId="0" applyFont="1"/>
    <xf numFmtId="14" fontId="20" fillId="0" borderId="13" xfId="0" applyNumberFormat="1" applyFont="1" applyBorder="1"/>
    <xf numFmtId="0" fontId="20" fillId="0" borderId="13" xfId="0" applyFont="1" applyBorder="1"/>
    <xf numFmtId="0" fontId="20" fillId="0" borderId="13" xfId="0" applyFont="1" applyFill="1" applyBorder="1"/>
    <xf numFmtId="0" fontId="20" fillId="0" borderId="14" xfId="0" applyFont="1" applyBorder="1"/>
    <xf numFmtId="0" fontId="20" fillId="0" borderId="14" xfId="0" applyFont="1" applyFill="1" applyBorder="1"/>
    <xf numFmtId="0" fontId="20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right"/>
    </xf>
    <xf numFmtId="0" fontId="20" fillId="0" borderId="10" xfId="0" applyFont="1" applyBorder="1" applyAlignment="1">
      <alignment horizontal="center"/>
    </xf>
    <xf numFmtId="0" fontId="20" fillId="0" borderId="15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49" fontId="21" fillId="0" borderId="10" xfId="0" applyNumberFormat="1" applyFont="1" applyBorder="1" applyAlignment="1">
      <alignment horizontal="center" vertical="center" wrapText="1"/>
    </xf>
    <xf numFmtId="0" fontId="20" fillId="0" borderId="10" xfId="0" applyFont="1" applyBorder="1" applyAlignment="1">
      <alignment wrapText="1"/>
    </xf>
    <xf numFmtId="178" fontId="20" fillId="0" borderId="10" xfId="0" applyNumberFormat="1" applyFont="1" applyBorder="1" applyAlignment="1">
      <alignment horizontal="left" wrapText="1"/>
    </xf>
    <xf numFmtId="169" fontId="20" fillId="0" borderId="10" xfId="0" applyNumberFormat="1" applyFont="1" applyBorder="1" applyAlignment="1">
      <alignment horizontal="left" wrapText="1"/>
    </xf>
    <xf numFmtId="166" fontId="20" fillId="0" borderId="10" xfId="0" applyNumberFormat="1" applyFont="1" applyBorder="1" applyAlignment="1">
      <alignment horizontal="left" wrapText="1"/>
    </xf>
    <xf numFmtId="168" fontId="20" fillId="0" borderId="10" xfId="0" applyNumberFormat="1" applyFont="1" applyBorder="1" applyAlignment="1">
      <alignment horizontal="left" wrapText="1"/>
    </xf>
    <xf numFmtId="0" fontId="20" fillId="0" borderId="10" xfId="0" applyFont="1" applyBorder="1" applyAlignment="1">
      <alignment horizontal="left" wrapText="1"/>
    </xf>
    <xf numFmtId="1" fontId="20" fillId="0" borderId="10" xfId="0" applyNumberFormat="1" applyFont="1" applyBorder="1" applyAlignment="1">
      <alignment horizontal="left" wrapText="1"/>
    </xf>
    <xf numFmtId="166" fontId="20" fillId="0" borderId="10" xfId="0" applyNumberFormat="1" applyFont="1" applyBorder="1" applyAlignment="1">
      <alignment horizontal="center" wrapText="1"/>
    </xf>
    <xf numFmtId="49" fontId="20" fillId="0" borderId="10" xfId="0" applyNumberFormat="1" applyFont="1" applyBorder="1" applyAlignment="1">
      <alignment horizontal="center" vertical="center" wrapText="1"/>
    </xf>
    <xf numFmtId="166" fontId="20" fillId="0" borderId="10" xfId="0" applyNumberFormat="1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wrapText="1"/>
    </xf>
    <xf numFmtId="168" fontId="20" fillId="0" borderId="10" xfId="0" applyNumberFormat="1" applyFont="1" applyBorder="1" applyAlignment="1">
      <alignment horizontal="center" wrapText="1"/>
    </xf>
    <xf numFmtId="0" fontId="20" fillId="0" borderId="15" xfId="0" applyFont="1" applyBorder="1" applyAlignment="1">
      <alignment horizontal="left"/>
    </xf>
    <xf numFmtId="0" fontId="20" fillId="0" borderId="0" xfId="0" applyFont="1" applyAlignment="1">
      <alignment horizontal="left"/>
    </xf>
    <xf numFmtId="0" fontId="20" fillId="0" borderId="10" xfId="0" applyFont="1" applyFill="1" applyBorder="1" applyAlignment="1">
      <alignment horizontal="left" wrapText="1"/>
    </xf>
    <xf numFmtId="166" fontId="20" fillId="0" borderId="16" xfId="0" applyNumberFormat="1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vertical="center" wrapText="1"/>
    </xf>
    <xf numFmtId="0" fontId="20" fillId="0" borderId="15" xfId="0" applyFont="1" applyBorder="1" applyAlignment="1">
      <alignment horizontal="left" wrapText="1"/>
    </xf>
    <xf numFmtId="166" fontId="20" fillId="0" borderId="15" xfId="0" applyNumberFormat="1" applyFont="1" applyFill="1" applyBorder="1" applyAlignment="1">
      <alignment horizontal="left" wrapText="1"/>
    </xf>
    <xf numFmtId="49" fontId="21" fillId="0" borderId="16" xfId="0" applyNumberFormat="1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vertical="center" wrapText="1"/>
    </xf>
    <xf numFmtId="0" fontId="20" fillId="0" borderId="17" xfId="0" applyFont="1" applyFill="1" applyBorder="1" applyAlignment="1">
      <alignment horizontal="left"/>
    </xf>
    <xf numFmtId="168" fontId="20" fillId="0" borderId="17" xfId="0" applyNumberFormat="1" applyFont="1" applyFill="1" applyBorder="1" applyAlignment="1">
      <alignment horizontal="left"/>
    </xf>
    <xf numFmtId="0" fontId="20" fillId="0" borderId="16" xfId="0" applyFont="1" applyFill="1" applyBorder="1" applyAlignment="1">
      <alignment wrapText="1"/>
    </xf>
    <xf numFmtId="166" fontId="20" fillId="0" borderId="13" xfId="0" applyNumberFormat="1" applyFont="1" applyFill="1" applyBorder="1" applyAlignment="1">
      <alignment horizontal="center" vertical="center" wrapText="1"/>
    </xf>
    <xf numFmtId="0" fontId="20" fillId="0" borderId="13" xfId="0" applyFont="1" applyBorder="1" applyAlignment="1">
      <alignment wrapText="1"/>
    </xf>
    <xf numFmtId="0" fontId="20" fillId="0" borderId="13" xfId="0" applyFont="1" applyFill="1" applyBorder="1" applyAlignment="1">
      <alignment horizontal="left" vertical="center"/>
    </xf>
    <xf numFmtId="0" fontId="20" fillId="0" borderId="13" xfId="0" applyFont="1" applyFill="1" applyBorder="1" applyAlignment="1">
      <alignment wrapText="1"/>
    </xf>
    <xf numFmtId="49" fontId="21" fillId="0" borderId="11" xfId="0" applyNumberFormat="1" applyFont="1" applyFill="1" applyBorder="1" applyAlignment="1">
      <alignment horizontal="center" vertical="center" wrapText="1"/>
    </xf>
    <xf numFmtId="166" fontId="20" fillId="0" borderId="11" xfId="0" applyNumberFormat="1" applyFont="1" applyBorder="1" applyAlignment="1">
      <alignment horizontal="center" vertical="center" wrapText="1"/>
    </xf>
    <xf numFmtId="0" fontId="20" fillId="0" borderId="11" xfId="0" applyFont="1" applyBorder="1" applyAlignment="1">
      <alignment vertical="center" wrapText="1"/>
    </xf>
    <xf numFmtId="0" fontId="20" fillId="0" borderId="18" xfId="0" applyFont="1" applyFill="1" applyBorder="1" applyAlignment="1">
      <alignment horizontal="left"/>
    </xf>
    <xf numFmtId="168" fontId="20" fillId="0" borderId="18" xfId="0" applyNumberFormat="1" applyFont="1" applyFill="1" applyBorder="1" applyAlignment="1">
      <alignment horizontal="left"/>
    </xf>
    <xf numFmtId="168" fontId="20" fillId="0" borderId="18" xfId="0" applyNumberFormat="1" applyFont="1" applyFill="1" applyBorder="1" applyAlignment="1">
      <alignment horizontal="left" vertical="center"/>
    </xf>
    <xf numFmtId="166" fontId="20" fillId="0" borderId="11" xfId="0" applyNumberFormat="1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wrapText="1"/>
    </xf>
    <xf numFmtId="166" fontId="20" fillId="0" borderId="18" xfId="0" applyNumberFormat="1" applyFont="1" applyFill="1" applyBorder="1" applyAlignment="1">
      <alignment horizontal="left"/>
    </xf>
    <xf numFmtId="49" fontId="21" fillId="0" borderId="12" xfId="0" applyNumberFormat="1" applyFont="1" applyFill="1" applyBorder="1" applyAlignment="1">
      <alignment horizontal="center" vertical="center" wrapText="1"/>
    </xf>
    <xf numFmtId="2" fontId="20" fillId="0" borderId="18" xfId="0" applyNumberFormat="1" applyFont="1" applyFill="1" applyBorder="1" applyAlignment="1">
      <alignment horizontal="left"/>
    </xf>
    <xf numFmtId="166" fontId="20" fillId="0" borderId="18" xfId="0" applyNumberFormat="1" applyFont="1" applyFill="1" applyBorder="1" applyAlignment="1">
      <alignment horizontal="left" vertical="center"/>
    </xf>
    <xf numFmtId="169" fontId="20" fillId="0" borderId="10" xfId="0" applyNumberFormat="1" applyFont="1" applyBorder="1" applyAlignment="1">
      <alignment horizontal="center" wrapText="1"/>
    </xf>
    <xf numFmtId="169" fontId="20" fillId="0" borderId="0" xfId="0" applyNumberFormat="1" applyFont="1" applyAlignment="1">
      <alignment horizontal="left"/>
    </xf>
    <xf numFmtId="166" fontId="20" fillId="0" borderId="0" xfId="0" applyNumberFormat="1" applyFont="1" applyAlignment="1">
      <alignment horizontal="left"/>
    </xf>
    <xf numFmtId="166" fontId="20" fillId="0" borderId="19" xfId="0" applyNumberFormat="1" applyFont="1" applyBorder="1" applyAlignment="1">
      <alignment horizontal="left" wrapText="1"/>
    </xf>
    <xf numFmtId="0" fontId="20" fillId="0" borderId="16" xfId="0" applyFont="1" applyBorder="1" applyAlignment="1">
      <alignment horizontal="left" wrapText="1"/>
    </xf>
    <xf numFmtId="166" fontId="20" fillId="0" borderId="15" xfId="0" applyNumberFormat="1" applyFont="1" applyBorder="1" applyAlignment="1">
      <alignment horizontal="left" wrapText="1"/>
    </xf>
    <xf numFmtId="0" fontId="20" fillId="0" borderId="19" xfId="0" applyFont="1" applyBorder="1" applyAlignment="1">
      <alignment horizontal="center" wrapText="1"/>
    </xf>
    <xf numFmtId="49" fontId="21" fillId="0" borderId="10" xfId="0" applyNumberFormat="1" applyFont="1" applyBorder="1" applyAlignment="1">
      <alignment horizontal="center" wrapText="1"/>
    </xf>
    <xf numFmtId="0" fontId="21" fillId="0" borderId="0" xfId="0" applyFont="1" applyAlignment="1">
      <alignment horizontal="left" wrapText="1"/>
    </xf>
    <xf numFmtId="166" fontId="21" fillId="0" borderId="10" xfId="0" applyNumberFormat="1" applyFont="1" applyBorder="1" applyAlignment="1">
      <alignment horizontal="center" wrapText="1"/>
    </xf>
    <xf numFmtId="168" fontId="20" fillId="0" borderId="15" xfId="0" applyNumberFormat="1" applyFont="1" applyBorder="1" applyAlignment="1">
      <alignment horizontal="left"/>
    </xf>
    <xf numFmtId="0" fontId="20" fillId="0" borderId="17" xfId="0" applyFont="1" applyBorder="1" applyAlignment="1">
      <alignment horizontal="left"/>
    </xf>
    <xf numFmtId="0" fontId="20" fillId="0" borderId="14" xfId="0" applyFont="1" applyBorder="1" applyAlignment="1">
      <alignment horizontal="left"/>
    </xf>
    <xf numFmtId="166" fontId="20" fillId="0" borderId="20" xfId="0" applyNumberFormat="1" applyFont="1" applyBorder="1" applyAlignment="1">
      <alignment horizontal="center" wrapText="1"/>
    </xf>
    <xf numFmtId="0" fontId="21" fillId="0" borderId="10" xfId="0" applyFont="1" applyBorder="1" applyAlignment="1">
      <alignment horizontal="center" wrapText="1"/>
    </xf>
    <xf numFmtId="166" fontId="21" fillId="0" borderId="10" xfId="0" applyNumberFormat="1" applyFont="1" applyBorder="1" applyAlignment="1">
      <alignment horizontal="center" vertical="center" wrapText="1"/>
    </xf>
    <xf numFmtId="0" fontId="20" fillId="0" borderId="10" xfId="0" applyFont="1" applyBorder="1" applyAlignment="1">
      <alignment vertical="center" wrapText="1"/>
    </xf>
    <xf numFmtId="0" fontId="20" fillId="0" borderId="14" xfId="0" applyFont="1" applyBorder="1" applyAlignment="1">
      <alignment horizontal="center" vertical="center"/>
    </xf>
    <xf numFmtId="0" fontId="20" fillId="0" borderId="19" xfId="0" applyFont="1" applyBorder="1" applyAlignment="1">
      <alignment vertical="center" wrapText="1"/>
    </xf>
    <xf numFmtId="171" fontId="20" fillId="0" borderId="10" xfId="0" applyNumberFormat="1" applyFont="1" applyBorder="1" applyAlignment="1">
      <alignment horizontal="left" vertical="center" wrapText="1"/>
    </xf>
    <xf numFmtId="0" fontId="20" fillId="0" borderId="17" xfId="0" applyFont="1" applyBorder="1" applyAlignment="1">
      <alignment horizontal="left" vertical="center" wrapText="1"/>
    </xf>
    <xf numFmtId="0" fontId="20" fillId="0" borderId="21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166" fontId="20" fillId="0" borderId="21" xfId="0" applyNumberFormat="1" applyFont="1" applyBorder="1" applyAlignment="1">
      <alignment horizontal="center" vertical="center" wrapText="1"/>
    </xf>
    <xf numFmtId="49" fontId="21" fillId="0" borderId="10" xfId="0" applyNumberFormat="1" applyFont="1" applyFill="1" applyBorder="1" applyAlignment="1">
      <alignment horizontal="center" wrapText="1"/>
    </xf>
    <xf numFmtId="0" fontId="22" fillId="0" borderId="10" xfId="0" applyFont="1" applyFill="1" applyBorder="1" applyAlignment="1">
      <alignment horizontal="center" wrapText="1"/>
    </xf>
    <xf numFmtId="1" fontId="21" fillId="0" borderId="10" xfId="0" applyNumberFormat="1" applyFont="1" applyFill="1" applyBorder="1" applyAlignment="1">
      <alignment horizontal="center" vertical="center" wrapText="1"/>
    </xf>
    <xf numFmtId="171" fontId="20" fillId="0" borderId="10" xfId="0" applyNumberFormat="1" applyFont="1" applyFill="1" applyBorder="1" applyAlignment="1">
      <alignment horizontal="left" vertical="center" wrapText="1"/>
    </xf>
    <xf numFmtId="168" fontId="20" fillId="0" borderId="10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left" vertical="center" wrapText="1"/>
    </xf>
    <xf numFmtId="166" fontId="20" fillId="0" borderId="14" xfId="0" applyNumberFormat="1" applyFont="1" applyBorder="1" applyAlignment="1">
      <alignment horizontal="center" vertical="center" wrapText="1"/>
    </xf>
    <xf numFmtId="0" fontId="21" fillId="0" borderId="15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center" vertical="center" wrapText="1"/>
    </xf>
    <xf numFmtId="168" fontId="20" fillId="0" borderId="14" xfId="0" applyNumberFormat="1" applyFont="1" applyBorder="1" applyAlignment="1">
      <alignment horizontal="left"/>
    </xf>
    <xf numFmtId="0" fontId="20" fillId="0" borderId="22" xfId="0" applyFont="1" applyBorder="1" applyAlignment="1">
      <alignment horizontal="left"/>
    </xf>
    <xf numFmtId="0" fontId="20" fillId="0" borderId="14" xfId="0" applyFont="1" applyFill="1" applyBorder="1" applyAlignment="1">
      <alignment horizontal="left"/>
    </xf>
    <xf numFmtId="0" fontId="20" fillId="0" borderId="23" xfId="0" applyFont="1" applyBorder="1" applyAlignment="1">
      <alignment horizontal="left"/>
    </xf>
    <xf numFmtId="0" fontId="20" fillId="0" borderId="19" xfId="0" applyFont="1" applyBorder="1" applyAlignment="1">
      <alignment wrapText="1"/>
    </xf>
    <xf numFmtId="166" fontId="20" fillId="0" borderId="18" xfId="0" applyNumberFormat="1" applyFont="1" applyBorder="1" applyAlignment="1">
      <alignment horizontal="left"/>
    </xf>
    <xf numFmtId="0" fontId="20" fillId="0" borderId="18" xfId="0" applyFont="1" applyBorder="1" applyAlignment="1">
      <alignment horizontal="left"/>
    </xf>
    <xf numFmtId="0" fontId="20" fillId="0" borderId="16" xfId="0" applyFont="1" applyBorder="1" applyAlignment="1">
      <alignment wrapText="1"/>
    </xf>
    <xf numFmtId="49" fontId="21" fillId="0" borderId="16" xfId="0" applyNumberFormat="1" applyFont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 wrapText="1"/>
    </xf>
    <xf numFmtId="166" fontId="21" fillId="0" borderId="16" xfId="0" applyNumberFormat="1" applyFont="1" applyBorder="1" applyAlignment="1">
      <alignment horizontal="center" vertical="center" wrapText="1"/>
    </xf>
    <xf numFmtId="0" fontId="20" fillId="0" borderId="17" xfId="0" applyFont="1" applyBorder="1" applyAlignment="1">
      <alignment vertical="center" wrapText="1"/>
    </xf>
    <xf numFmtId="168" fontId="20" fillId="0" borderId="24" xfId="0" applyNumberFormat="1" applyFont="1" applyBorder="1" applyAlignment="1">
      <alignment horizontal="left"/>
    </xf>
    <xf numFmtId="166" fontId="20" fillId="0" borderId="17" xfId="0" applyNumberFormat="1" applyFont="1" applyBorder="1" applyAlignment="1">
      <alignment horizontal="center" vertical="center" wrapText="1"/>
    </xf>
    <xf numFmtId="0" fontId="20" fillId="0" borderId="14" xfId="0" applyFont="1" applyBorder="1" applyAlignment="1">
      <alignment wrapText="1"/>
    </xf>
    <xf numFmtId="49" fontId="21" fillId="0" borderId="14" xfId="0" applyNumberFormat="1" applyFont="1" applyBorder="1" applyAlignment="1">
      <alignment horizontal="center" vertical="center" wrapText="1"/>
    </xf>
    <xf numFmtId="0" fontId="21" fillId="0" borderId="14" xfId="0" applyFont="1" applyBorder="1" applyAlignment="1">
      <alignment horizontal="left" vertical="center" wrapText="1"/>
    </xf>
    <xf numFmtId="166" fontId="21" fillId="0" borderId="14" xfId="0" applyNumberFormat="1" applyFont="1" applyBorder="1" applyAlignment="1">
      <alignment horizontal="center" vertical="center" wrapText="1"/>
    </xf>
    <xf numFmtId="0" fontId="20" fillId="0" borderId="14" xfId="0" applyFont="1" applyBorder="1" applyAlignment="1">
      <alignment vertical="center" wrapText="1"/>
    </xf>
    <xf numFmtId="170" fontId="21" fillId="0" borderId="10" xfId="0" applyNumberFormat="1" applyFont="1" applyBorder="1" applyAlignment="1">
      <alignment horizontal="center" vertical="center"/>
    </xf>
    <xf numFmtId="49" fontId="21" fillId="0" borderId="10" xfId="0" applyNumberFormat="1" applyFont="1" applyBorder="1" applyAlignment="1">
      <alignment horizontal="center" vertical="center"/>
    </xf>
    <xf numFmtId="170" fontId="20" fillId="0" borderId="15" xfId="0" applyNumberFormat="1" applyFont="1" applyBorder="1" applyAlignment="1">
      <alignment horizontal="center" vertical="center" wrapText="1"/>
    </xf>
    <xf numFmtId="0" fontId="21" fillId="0" borderId="10" xfId="0" applyFont="1" applyBorder="1" applyAlignment="1">
      <alignment horizontal="left" vertical="top" wrapText="1"/>
    </xf>
    <xf numFmtId="166" fontId="21" fillId="0" borderId="10" xfId="0" applyNumberFormat="1" applyFont="1" applyBorder="1" applyAlignment="1">
      <alignment horizontal="center" vertical="center"/>
    </xf>
    <xf numFmtId="0" fontId="20" fillId="0" borderId="10" xfId="0" applyFont="1" applyBorder="1" applyAlignment="1">
      <alignment horizontal="left" vertical="center"/>
    </xf>
    <xf numFmtId="166" fontId="20" fillId="0" borderId="10" xfId="0" applyNumberFormat="1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168" fontId="20" fillId="0" borderId="10" xfId="0" applyNumberFormat="1" applyFont="1" applyBorder="1" applyAlignment="1">
      <alignment horizontal="center" vertical="center"/>
    </xf>
    <xf numFmtId="0" fontId="25" fillId="0" borderId="10" xfId="0" applyFont="1" applyFill="1" applyBorder="1" applyAlignment="1">
      <alignment horizontal="left" vertical="center"/>
    </xf>
    <xf numFmtId="49" fontId="21" fillId="0" borderId="18" xfId="0" applyNumberFormat="1" applyFont="1" applyBorder="1" applyAlignment="1">
      <alignment horizontal="center"/>
    </xf>
    <xf numFmtId="0" fontId="21" fillId="0" borderId="10" xfId="0" applyFont="1" applyBorder="1" applyAlignment="1">
      <alignment wrapText="1"/>
    </xf>
    <xf numFmtId="0" fontId="21" fillId="0" borderId="10" xfId="0" applyFont="1" applyBorder="1" applyAlignment="1">
      <alignment horizontal="center"/>
    </xf>
    <xf numFmtId="0" fontId="20" fillId="0" borderId="15" xfId="0" applyFont="1" applyBorder="1" applyAlignment="1">
      <alignment horizontal="justify"/>
    </xf>
    <xf numFmtId="0" fontId="20" fillId="0" borderId="10" xfId="0" applyFont="1" applyBorder="1" applyAlignment="1">
      <alignment horizontal="left"/>
    </xf>
    <xf numFmtId="0" fontId="20" fillId="0" borderId="10" xfId="0" applyFont="1" applyBorder="1"/>
    <xf numFmtId="49" fontId="21" fillId="0" borderId="10" xfId="0" applyNumberFormat="1" applyFont="1" applyBorder="1" applyAlignment="1">
      <alignment horizontal="center"/>
    </xf>
    <xf numFmtId="0" fontId="21" fillId="0" borderId="10" xfId="0" applyFont="1" applyBorder="1" applyAlignment="1">
      <alignment horizontal="justify"/>
    </xf>
    <xf numFmtId="166" fontId="20" fillId="0" borderId="10" xfId="0" applyNumberFormat="1" applyFont="1" applyBorder="1"/>
    <xf numFmtId="166" fontId="20" fillId="0" borderId="10" xfId="0" applyNumberFormat="1" applyFont="1" applyBorder="1" applyAlignment="1">
      <alignment horizontal="center"/>
    </xf>
    <xf numFmtId="1" fontId="20" fillId="0" borderId="10" xfId="0" applyNumberFormat="1" applyFont="1" applyBorder="1" applyAlignment="1">
      <alignment horizontal="center" vertical="center" wrapText="1"/>
    </xf>
    <xf numFmtId="0" fontId="21" fillId="0" borderId="15" xfId="0" applyFont="1" applyBorder="1" applyAlignment="1">
      <alignment horizontal="justify"/>
    </xf>
    <xf numFmtId="166" fontId="21" fillId="0" borderId="10" xfId="0" applyNumberFormat="1" applyFont="1" applyBorder="1" applyAlignment="1">
      <alignment horizontal="left" indent="1"/>
    </xf>
    <xf numFmtId="166" fontId="20" fillId="0" borderId="10" xfId="0" applyNumberFormat="1" applyFont="1" applyBorder="1" applyAlignment="1">
      <alignment horizontal="left" vertical="center"/>
    </xf>
    <xf numFmtId="2" fontId="20" fillId="0" borderId="10" xfId="0" applyNumberFormat="1" applyFont="1" applyBorder="1" applyAlignment="1">
      <alignment horizontal="left" wrapText="1"/>
    </xf>
    <xf numFmtId="2" fontId="21" fillId="0" borderId="10" xfId="0" applyNumberFormat="1" applyFont="1" applyFill="1" applyBorder="1"/>
    <xf numFmtId="168" fontId="20" fillId="0" borderId="15" xfId="0" applyNumberFormat="1" applyFont="1" applyFill="1" applyBorder="1" applyAlignment="1">
      <alignment horizontal="left"/>
    </xf>
    <xf numFmtId="0" fontId="25" fillId="0" borderId="10" xfId="0" applyFont="1" applyFill="1" applyBorder="1" applyAlignment="1">
      <alignment horizontal="left" wrapText="1"/>
    </xf>
    <xf numFmtId="2" fontId="20" fillId="0" borderId="10" xfId="0" applyNumberFormat="1" applyFont="1" applyFill="1" applyBorder="1" applyAlignment="1">
      <alignment horizontal="center" vertical="center" wrapText="1"/>
    </xf>
    <xf numFmtId="166" fontId="20" fillId="0" borderId="18" xfId="0" applyNumberFormat="1" applyFont="1" applyFill="1" applyBorder="1" applyAlignment="1">
      <alignment horizontal="center" vertical="center" wrapText="1"/>
    </xf>
    <xf numFmtId="188" fontId="1" fillId="0" borderId="10" xfId="41" applyNumberFormat="1" applyBorder="1" applyAlignment="1">
      <alignment horizontal="left" wrapText="1"/>
    </xf>
    <xf numFmtId="186" fontId="20" fillId="0" borderId="0" xfId="0" applyNumberFormat="1" applyFont="1" applyAlignment="1">
      <alignment horizontal="left"/>
    </xf>
    <xf numFmtId="166" fontId="20" fillId="0" borderId="15" xfId="0" applyNumberFormat="1" applyFont="1" applyBorder="1" applyAlignment="1">
      <alignment horizontal="left"/>
    </xf>
    <xf numFmtId="177" fontId="20" fillId="0" borderId="15" xfId="0" applyNumberFormat="1" applyFont="1" applyBorder="1" applyAlignment="1">
      <alignment horizontal="center"/>
    </xf>
    <xf numFmtId="166" fontId="20" fillId="0" borderId="10" xfId="0" applyNumberFormat="1" applyFont="1" applyBorder="1" applyAlignment="1">
      <alignment horizontal="left" vertical="center" wrapText="1"/>
    </xf>
    <xf numFmtId="2" fontId="20" fillId="0" borderId="10" xfId="0" applyNumberFormat="1" applyFont="1" applyBorder="1" applyAlignment="1">
      <alignment horizontal="center"/>
    </xf>
    <xf numFmtId="49" fontId="21" fillId="0" borderId="28" xfId="0" applyNumberFormat="1" applyFont="1" applyFill="1" applyBorder="1" applyAlignment="1">
      <alignment horizontal="center" vertical="center" wrapText="1"/>
    </xf>
    <xf numFmtId="49" fontId="21" fillId="0" borderId="21" xfId="0" applyNumberFormat="1" applyFont="1" applyFill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166" fontId="20" fillId="0" borderId="10" xfId="0" applyNumberFormat="1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49" fontId="20" fillId="0" borderId="10" xfId="0" applyNumberFormat="1" applyFont="1" applyBorder="1" applyAlignment="1">
      <alignment horizontal="center" vertical="center" wrapText="1"/>
    </xf>
    <xf numFmtId="2" fontId="20" fillId="0" borderId="28" xfId="0" applyNumberFormat="1" applyFont="1" applyFill="1" applyBorder="1" applyAlignment="1">
      <alignment horizontal="center" vertical="center" wrapText="1"/>
    </xf>
    <xf numFmtId="2" fontId="20" fillId="0" borderId="29" xfId="0" applyNumberFormat="1" applyFont="1" applyFill="1" applyBorder="1" applyAlignment="1">
      <alignment horizontal="center" vertical="center" wrapText="1"/>
    </xf>
    <xf numFmtId="49" fontId="21" fillId="0" borderId="16" xfId="0" applyNumberFormat="1" applyFont="1" applyFill="1" applyBorder="1" applyAlignment="1">
      <alignment horizontal="center" wrapText="1"/>
    </xf>
    <xf numFmtId="49" fontId="21" fillId="0" borderId="11" xfId="0" applyNumberFormat="1" applyFont="1" applyFill="1" applyBorder="1" applyAlignment="1">
      <alignment horizontal="center" wrapText="1"/>
    </xf>
    <xf numFmtId="49" fontId="21" fillId="0" borderId="16" xfId="0" applyNumberFormat="1" applyFont="1" applyFill="1" applyBorder="1" applyAlignment="1">
      <alignment horizontal="center" vertical="center" wrapText="1"/>
    </xf>
    <xf numFmtId="49" fontId="21" fillId="0" borderId="11" xfId="0" applyNumberFormat="1" applyFont="1" applyFill="1" applyBorder="1" applyAlignment="1">
      <alignment horizontal="center" vertical="center" wrapText="1"/>
    </xf>
    <xf numFmtId="166" fontId="20" fillId="0" borderId="16" xfId="0" applyNumberFormat="1" applyFont="1" applyFill="1" applyBorder="1" applyAlignment="1">
      <alignment horizontal="center" vertical="center" wrapText="1"/>
    </xf>
    <xf numFmtId="166" fontId="20" fillId="0" borderId="25" xfId="0" applyNumberFormat="1" applyFont="1" applyFill="1" applyBorder="1" applyAlignment="1">
      <alignment horizontal="center" vertical="center" wrapText="1"/>
    </xf>
    <xf numFmtId="0" fontId="21" fillId="0" borderId="15" xfId="0" applyFont="1" applyBorder="1" applyAlignment="1">
      <alignment horizontal="left" vertical="center" wrapText="1"/>
    </xf>
    <xf numFmtId="0" fontId="20" fillId="0" borderId="28" xfId="0" applyFont="1" applyFill="1" applyBorder="1" applyAlignment="1">
      <alignment horizontal="center" vertical="center"/>
    </xf>
    <xf numFmtId="0" fontId="20" fillId="0" borderId="29" xfId="0" applyFont="1" applyFill="1" applyBorder="1" applyAlignment="1">
      <alignment horizontal="center" vertical="center"/>
    </xf>
    <xf numFmtId="0" fontId="20" fillId="0" borderId="21" xfId="0" applyFont="1" applyFill="1" applyBorder="1" applyAlignment="1">
      <alignment horizontal="center" vertical="center"/>
    </xf>
    <xf numFmtId="0" fontId="22" fillId="0" borderId="16" xfId="0" applyFont="1" applyFill="1" applyBorder="1" applyAlignment="1">
      <alignment horizontal="center" wrapText="1"/>
    </xf>
    <xf numFmtId="0" fontId="22" fillId="0" borderId="11" xfId="0" applyFont="1" applyFill="1" applyBorder="1" applyAlignment="1">
      <alignment horizontal="center" wrapText="1"/>
    </xf>
    <xf numFmtId="2" fontId="21" fillId="0" borderId="16" xfId="0" applyNumberFormat="1" applyFont="1" applyFill="1" applyBorder="1" applyAlignment="1">
      <alignment horizontal="center" vertical="center" wrapText="1"/>
    </xf>
    <xf numFmtId="2" fontId="21" fillId="0" borderId="11" xfId="0" applyNumberFormat="1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168" fontId="20" fillId="0" borderId="16" xfId="0" applyNumberFormat="1" applyFont="1" applyFill="1" applyBorder="1" applyAlignment="1">
      <alignment horizontal="center" vertical="center" wrapText="1"/>
    </xf>
    <xf numFmtId="168" fontId="20" fillId="0" borderId="12" xfId="0" applyNumberFormat="1" applyFont="1" applyFill="1" applyBorder="1" applyAlignment="1">
      <alignment horizontal="center" vertical="center" wrapText="1"/>
    </xf>
    <xf numFmtId="0" fontId="20" fillId="0" borderId="26" xfId="0" applyFont="1" applyFill="1" applyBorder="1" applyAlignment="1">
      <alignment horizontal="center" vertical="center" wrapText="1"/>
    </xf>
    <xf numFmtId="0" fontId="20" fillId="0" borderId="27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18" xfId="0" applyFont="1" applyFill="1" applyBorder="1" applyAlignment="1">
      <alignment horizontal="center" vertical="center" wrapText="1"/>
    </xf>
    <xf numFmtId="0" fontId="20" fillId="0" borderId="28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/>
    </xf>
    <xf numFmtId="166" fontId="20" fillId="0" borderId="10" xfId="0" applyNumberFormat="1" applyFont="1" applyBorder="1" applyAlignment="1">
      <alignment horizontal="center" vertical="top" wrapText="1"/>
    </xf>
    <xf numFmtId="169" fontId="21" fillId="0" borderId="10" xfId="0" applyNumberFormat="1" applyFont="1" applyBorder="1" applyAlignment="1">
      <alignment horizontal="center" vertical="center" wrapText="1"/>
    </xf>
    <xf numFmtId="49" fontId="21" fillId="0" borderId="10" xfId="0" applyNumberFormat="1" applyFont="1" applyBorder="1" applyAlignment="1">
      <alignment horizontal="center" vertical="center" wrapText="1"/>
    </xf>
    <xf numFmtId="170" fontId="21" fillId="0" borderId="10" xfId="0" applyNumberFormat="1" applyFont="1" applyBorder="1" applyAlignment="1">
      <alignment horizontal="center" vertical="center" wrapText="1"/>
    </xf>
    <xf numFmtId="170" fontId="21" fillId="0" borderId="12" xfId="0" applyNumberFormat="1" applyFont="1" applyBorder="1" applyAlignment="1">
      <alignment horizontal="center" vertical="center" wrapText="1"/>
    </xf>
    <xf numFmtId="170" fontId="21" fillId="0" borderId="10" xfId="0" applyNumberFormat="1" applyFont="1" applyBorder="1" applyAlignment="1">
      <alignment horizontal="center" vertical="center"/>
    </xf>
    <xf numFmtId="169" fontId="20" fillId="0" borderId="10" xfId="0" applyNumberFormat="1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wrapText="1"/>
    </xf>
    <xf numFmtId="0" fontId="20" fillId="24" borderId="10" xfId="0" applyFont="1" applyFill="1" applyBorder="1" applyAlignment="1">
      <alignment horizontal="center" vertical="center" wrapText="1"/>
    </xf>
    <xf numFmtId="4" fontId="20" fillId="0" borderId="10" xfId="0" applyNumberFormat="1" applyFont="1" applyBorder="1" applyAlignment="1">
      <alignment horizontal="center" vertical="center" wrapText="1"/>
    </xf>
    <xf numFmtId="186" fontId="20" fillId="0" borderId="10" xfId="0" applyNumberFormat="1" applyFont="1" applyBorder="1" applyAlignment="1">
      <alignment horizontal="center" vertical="center" wrapText="1"/>
    </xf>
    <xf numFmtId="0" fontId="20" fillId="0" borderId="10" xfId="0" applyFont="1" applyBorder="1" applyAlignment="1" applyProtection="1">
      <alignment horizontal="center" wrapText="1"/>
      <protection locked="0"/>
    </xf>
    <xf numFmtId="0" fontId="21" fillId="0" borderId="10" xfId="0" applyFont="1" applyBorder="1" applyAlignment="1">
      <alignment horizontal="left" wrapText="1"/>
    </xf>
    <xf numFmtId="164" fontId="21" fillId="0" borderId="10" xfId="0" applyNumberFormat="1" applyFont="1" applyBorder="1" applyAlignment="1">
      <alignment horizontal="center" vertical="center" wrapText="1"/>
    </xf>
    <xf numFmtId="0" fontId="20" fillId="0" borderId="0" xfId="0" applyFont="1" applyBorder="1" applyAlignment="1">
      <alignment horizontal="right" vertical="center"/>
    </xf>
    <xf numFmtId="0" fontId="21" fillId="0" borderId="0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/>
    </xf>
    <xf numFmtId="0" fontId="20" fillId="0" borderId="15" xfId="0" applyFont="1" applyBorder="1" applyAlignment="1">
      <alignment horizont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/>
    </xf>
    <xf numFmtId="0" fontId="20" fillId="0" borderId="0" xfId="0" applyFont="1" applyBorder="1" applyAlignment="1">
      <alignment horizontal="left" vertical="center"/>
    </xf>
    <xf numFmtId="166" fontId="20" fillId="0" borderId="12" xfId="0" applyNumberFormat="1" applyFont="1" applyFill="1" applyBorder="1" applyAlignment="1">
      <alignment horizontal="center" vertical="center" wrapText="1"/>
    </xf>
    <xf numFmtId="0" fontId="24" fillId="0" borderId="16" xfId="0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 wrapText="1"/>
    </xf>
    <xf numFmtId="166" fontId="20" fillId="0" borderId="13" xfId="0" applyNumberFormat="1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24" borderId="16" xfId="0" applyFont="1" applyFill="1" applyBorder="1" applyAlignment="1">
      <alignment horizontal="center" vertical="center" wrapText="1"/>
    </xf>
    <xf numFmtId="0" fontId="20" fillId="24" borderId="11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49" fontId="21" fillId="0" borderId="16" xfId="0" applyNumberFormat="1" applyFont="1" applyBorder="1" applyAlignment="1">
      <alignment horizontal="center" vertical="center" wrapText="1"/>
    </xf>
    <xf numFmtId="49" fontId="21" fillId="0" borderId="11" xfId="0" applyNumberFormat="1" applyFont="1" applyBorder="1" applyAlignment="1">
      <alignment horizontal="center" vertical="center" wrapText="1"/>
    </xf>
    <xf numFmtId="0" fontId="21" fillId="0" borderId="16" xfId="0" applyFont="1" applyFill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20" fillId="0" borderId="22" xfId="0" applyFont="1" applyBorder="1" applyAlignment="1">
      <alignment horizontal="center" wrapText="1"/>
    </xf>
    <xf numFmtId="0" fontId="20" fillId="0" borderId="19" xfId="0" applyFont="1" applyBorder="1" applyAlignment="1">
      <alignment horizontal="center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Финансовый" xfId="41" builtinId="3"/>
    <cellStyle name="Хороший" xfId="42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5703125" defaultRowHeight="12.75"/>
  <sheetData/>
  <sheetProtection selectLockedCells="1" selectUnlockedCells="1"/>
  <pageMargins left="0.78749999999999998" right="0.39374999999999999" top="0.78749999999999998" bottom="0.19652777777777777" header="0.51180555555555551" footer="0.51180555555555551"/>
  <pageSetup paperSize="9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46"/>
  <sheetViews>
    <sheetView tabSelected="1" workbookViewId="0">
      <selection activeCell="P94" sqref="P94"/>
    </sheetView>
  </sheetViews>
  <sheetFormatPr defaultColWidth="11.5703125" defaultRowHeight="12.75"/>
  <cols>
    <col min="1" max="1" width="7.28515625" customWidth="1"/>
    <col min="2" max="2" width="12.28515625" customWidth="1"/>
    <col min="3" max="3" width="12.140625" customWidth="1"/>
    <col min="4" max="4" width="10.85546875" customWidth="1"/>
    <col min="5" max="5" width="10.42578125" customWidth="1"/>
    <col min="6" max="6" width="12.140625" customWidth="1"/>
    <col min="7" max="7" width="10.42578125" customWidth="1"/>
    <col min="8" max="8" width="12.140625" customWidth="1"/>
    <col min="9" max="9" width="10.7109375" customWidth="1"/>
    <col min="10" max="10" width="10.28515625" customWidth="1"/>
    <col min="11" max="11" width="9.42578125" customWidth="1"/>
    <col min="12" max="12" width="13.5703125" customWidth="1"/>
    <col min="13" max="13" width="6" customWidth="1"/>
  </cols>
  <sheetData>
    <row r="1" spans="1:13" ht="13.5" customHeight="1">
      <c r="A1" s="12"/>
      <c r="B1" s="12"/>
      <c r="C1" s="12"/>
      <c r="D1" s="12"/>
      <c r="E1" s="12"/>
      <c r="F1" s="12"/>
      <c r="G1" s="12"/>
      <c r="H1" s="12"/>
      <c r="I1" s="210" t="s">
        <v>0</v>
      </c>
      <c r="J1" s="210"/>
      <c r="K1" s="210"/>
      <c r="L1" s="210"/>
      <c r="M1" s="18"/>
    </row>
    <row r="2" spans="1:13">
      <c r="A2" s="12"/>
      <c r="B2" s="12"/>
      <c r="C2" s="12"/>
      <c r="D2" s="12"/>
      <c r="E2" s="12"/>
      <c r="F2" s="12"/>
      <c r="G2" s="12"/>
      <c r="H2" s="12"/>
      <c r="I2" s="18"/>
      <c r="J2" s="18"/>
      <c r="K2" s="18"/>
      <c r="L2" s="19"/>
      <c r="M2" s="18"/>
    </row>
    <row r="3" spans="1:13">
      <c r="A3" s="12"/>
      <c r="B3" s="12"/>
      <c r="C3" s="12"/>
      <c r="D3" s="12"/>
      <c r="E3" s="12"/>
      <c r="F3" s="12"/>
      <c r="G3" s="12"/>
      <c r="H3" s="12"/>
      <c r="I3" s="210" t="s">
        <v>1</v>
      </c>
      <c r="J3" s="210"/>
      <c r="K3" s="210"/>
      <c r="L3" s="210"/>
      <c r="M3" s="210"/>
    </row>
    <row r="4" spans="1:13">
      <c r="A4" s="12"/>
      <c r="B4" s="12"/>
      <c r="C4" s="12"/>
      <c r="D4" s="12"/>
      <c r="E4" s="12"/>
      <c r="F4" s="12"/>
      <c r="G4" s="12"/>
      <c r="H4" s="12"/>
      <c r="I4" s="210" t="s">
        <v>2</v>
      </c>
      <c r="J4" s="210"/>
      <c r="K4" s="210"/>
      <c r="L4" s="210"/>
      <c r="M4" s="210"/>
    </row>
    <row r="5" spans="1:13">
      <c r="A5" s="12"/>
      <c r="B5" s="12"/>
      <c r="C5" s="12"/>
      <c r="D5" s="12"/>
      <c r="E5" s="12"/>
      <c r="F5" s="12"/>
      <c r="G5" s="12"/>
      <c r="H5" s="12"/>
      <c r="I5" s="210" t="s">
        <v>3</v>
      </c>
      <c r="J5" s="210"/>
      <c r="K5" s="210"/>
      <c r="L5" s="210"/>
      <c r="M5" s="210"/>
    </row>
    <row r="6" spans="1:13" ht="12.6" customHeight="1">
      <c r="A6" s="12"/>
      <c r="B6" s="12"/>
      <c r="C6" s="12"/>
      <c r="D6" s="12"/>
      <c r="E6" s="12"/>
      <c r="F6" s="12"/>
      <c r="G6" s="12"/>
      <c r="H6" s="12"/>
      <c r="I6" s="210" t="s">
        <v>130</v>
      </c>
      <c r="J6" s="210"/>
      <c r="K6" s="210"/>
      <c r="L6" s="210"/>
      <c r="M6" s="210"/>
    </row>
    <row r="7" spans="1:13" ht="13.35" customHeight="1">
      <c r="A7" s="12"/>
      <c r="B7" s="12"/>
      <c r="C7" s="12"/>
      <c r="D7" s="12"/>
      <c r="E7" s="12"/>
      <c r="F7" s="12"/>
      <c r="G7" s="12"/>
      <c r="H7" s="12"/>
      <c r="I7" s="210" t="s">
        <v>4</v>
      </c>
      <c r="J7" s="210"/>
      <c r="K7" s="210"/>
      <c r="L7" s="210"/>
      <c r="M7" s="210"/>
    </row>
    <row r="8" spans="1:13">
      <c r="A8" s="12"/>
      <c r="B8" s="12"/>
      <c r="C8" s="12"/>
      <c r="D8" s="12"/>
      <c r="E8" s="12"/>
      <c r="F8" s="12"/>
      <c r="G8" s="12"/>
      <c r="H8" s="12"/>
      <c r="I8" t="s">
        <v>131</v>
      </c>
    </row>
    <row r="9" spans="1:13" ht="7.5" customHeight="1">
      <c r="A9" s="12"/>
      <c r="B9" s="12"/>
      <c r="C9" s="12"/>
      <c r="D9" s="12"/>
      <c r="E9" s="12"/>
      <c r="F9" s="12"/>
      <c r="G9" s="12"/>
      <c r="H9" s="12"/>
      <c r="I9" s="20"/>
      <c r="J9" s="20"/>
      <c r="K9" s="20"/>
      <c r="L9" s="19"/>
      <c r="M9" s="19"/>
    </row>
    <row r="10" spans="1:13" ht="9.75" customHeight="1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204"/>
      <c r="M10" s="204"/>
    </row>
    <row r="11" spans="1:13">
      <c r="A11" s="205" t="s">
        <v>71</v>
      </c>
      <c r="B11" s="205"/>
      <c r="C11" s="205"/>
      <c r="D11" s="205"/>
      <c r="E11" s="205"/>
      <c r="F11" s="205"/>
      <c r="G11" s="205"/>
      <c r="H11" s="205"/>
      <c r="I11" s="205"/>
      <c r="J11" s="205"/>
      <c r="K11" s="205"/>
      <c r="L11" s="205"/>
      <c r="M11" s="12"/>
    </row>
    <row r="12" spans="1:13">
      <c r="A12" s="205" t="s">
        <v>5</v>
      </c>
      <c r="B12" s="205"/>
      <c r="C12" s="205"/>
      <c r="D12" s="205"/>
      <c r="E12" s="205"/>
      <c r="F12" s="205"/>
      <c r="G12" s="205"/>
      <c r="H12" s="205"/>
      <c r="I12" s="205"/>
      <c r="J12" s="205"/>
      <c r="K12" s="205"/>
      <c r="L12" s="205"/>
      <c r="M12" s="12"/>
    </row>
    <row r="13" spans="1:13">
      <c r="A13" s="205" t="s">
        <v>105</v>
      </c>
      <c r="B13" s="205"/>
      <c r="C13" s="205"/>
      <c r="D13" s="205"/>
      <c r="E13" s="205"/>
      <c r="F13" s="205"/>
      <c r="G13" s="205"/>
      <c r="H13" s="205"/>
      <c r="I13" s="205"/>
      <c r="J13" s="205"/>
      <c r="K13" s="205"/>
      <c r="L13" s="205"/>
      <c r="M13" s="12"/>
    </row>
    <row r="14" spans="1:13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21" t="s">
        <v>6</v>
      </c>
    </row>
    <row r="15" spans="1:13" ht="39.75" customHeight="1">
      <c r="A15" s="206" t="s">
        <v>7</v>
      </c>
      <c r="B15" s="207" t="s">
        <v>8</v>
      </c>
      <c r="C15" s="208" t="s">
        <v>9</v>
      </c>
      <c r="D15" s="160" t="s">
        <v>10</v>
      </c>
      <c r="E15" s="209"/>
      <c r="F15" s="209"/>
      <c r="G15" s="209"/>
      <c r="H15" s="209"/>
      <c r="I15" s="209"/>
      <c r="J15" s="209"/>
      <c r="K15" s="209"/>
      <c r="L15" s="209"/>
      <c r="M15" s="201" t="s">
        <v>11</v>
      </c>
    </row>
    <row r="16" spans="1:13" ht="39" customHeight="1">
      <c r="A16" s="206"/>
      <c r="B16" s="207"/>
      <c r="C16" s="208"/>
      <c r="D16" s="160"/>
      <c r="E16" s="22">
        <v>2014</v>
      </c>
      <c r="F16" s="22">
        <v>2015</v>
      </c>
      <c r="G16" s="22">
        <v>2016</v>
      </c>
      <c r="H16" s="22">
        <v>2017</v>
      </c>
      <c r="I16" s="22">
        <v>2018</v>
      </c>
      <c r="J16" s="22">
        <v>2019</v>
      </c>
      <c r="K16" s="22">
        <v>2020</v>
      </c>
      <c r="L16" s="22" t="s">
        <v>12</v>
      </c>
      <c r="M16" s="201"/>
    </row>
    <row r="17" spans="1:13">
      <c r="A17" s="189" t="s">
        <v>13</v>
      </c>
      <c r="B17" s="189"/>
      <c r="C17" s="189"/>
      <c r="D17" s="189"/>
      <c r="E17" s="189"/>
      <c r="F17" s="189"/>
      <c r="G17" s="189"/>
      <c r="H17" s="189"/>
      <c r="I17" s="189"/>
      <c r="J17" s="189"/>
      <c r="K17" s="189"/>
      <c r="L17" s="189"/>
      <c r="M17" s="189"/>
    </row>
    <row r="18" spans="1:13" ht="53.25" customHeight="1">
      <c r="A18" s="192" t="s">
        <v>14</v>
      </c>
      <c r="B18" s="202" t="s">
        <v>15</v>
      </c>
      <c r="C18" s="203">
        <f>L18+L19</f>
        <v>83605.478620000009</v>
      </c>
      <c r="D18" s="26" t="s">
        <v>72</v>
      </c>
      <c r="E18" s="27">
        <f>2653.65+E23+E30+E35+E37+E39</f>
        <v>2653.65</v>
      </c>
      <c r="F18" s="27">
        <f>F23+F25+F28+F30+F35+F37+F39+F20+F27+F32</f>
        <v>3182.1404400000001</v>
      </c>
      <c r="G18" s="28">
        <f>G28+G30+G33+G35+G37+G39+G41+G43+G45+G47+G49+G51+G53+G55+G57+G59</f>
        <v>1551.14418</v>
      </c>
      <c r="H18" s="28">
        <f>H21+H28+H30+H35+H37+H39+H33+H59+H60</f>
        <v>7014.4439999999995</v>
      </c>
      <c r="I18" s="28">
        <f>I21+I23+I30+I64+I68+I66</f>
        <v>6999.9999999999991</v>
      </c>
      <c r="J18" s="143">
        <f>J21+J23+J30+J35+J62+J39+J69+J71</f>
        <v>7000</v>
      </c>
      <c r="K18" s="28">
        <f>K62+K69+K71+K73+K75</f>
        <v>7752.1</v>
      </c>
      <c r="L18" s="1">
        <f>E18+F18+G18+H18+I18+J18+K18</f>
        <v>36153.478620000002</v>
      </c>
      <c r="M18" s="160" t="s">
        <v>16</v>
      </c>
    </row>
    <row r="19" spans="1:13" ht="75" customHeight="1">
      <c r="A19" s="192"/>
      <c r="B19" s="202"/>
      <c r="C19" s="203"/>
      <c r="D19" s="26" t="s">
        <v>17</v>
      </c>
      <c r="E19" s="31">
        <f>E22+E24+E31+E36+E38+E40</f>
        <v>6165</v>
      </c>
      <c r="F19" s="31">
        <f>F22+F24+F26+F29+F31+F36+F38+F40</f>
        <v>8200</v>
      </c>
      <c r="G19" s="29">
        <f>G31+G36+G38+G40+G29+G34+G52+G54+G56+G58+G42+G44+G48+G50+G46</f>
        <v>20479.777999999998</v>
      </c>
      <c r="H19" s="29">
        <f>H46+H50+H54+H56+H61</f>
        <v>12607.222</v>
      </c>
      <c r="I19" s="31">
        <f>I22+I24+I31+I36+I38+I40</f>
        <v>0</v>
      </c>
      <c r="J19" s="32">
        <f>J31+J36+J38+J40+J29+J34+J52+J54+J56+J58+J42+J44+J48+J50+J46</f>
        <v>0</v>
      </c>
      <c r="K19" s="32">
        <f>K31+K36+K38+K40+K29+K34+K52+K54+K56+K58+K42+K44+K48+K50+K46</f>
        <v>0</v>
      </c>
      <c r="L19" s="66">
        <f>E19+F19+G19+H19+I19+J19+K19</f>
        <v>47452</v>
      </c>
      <c r="M19" s="160"/>
    </row>
    <row r="20" spans="1:13" ht="40.35" customHeight="1">
      <c r="A20" s="161"/>
      <c r="B20" s="160" t="s">
        <v>18</v>
      </c>
      <c r="C20" s="199">
        <f>L20+L22</f>
        <v>14620.917750000001</v>
      </c>
      <c r="D20" s="160" t="s">
        <v>72</v>
      </c>
      <c r="E20" s="159" t="s">
        <v>19</v>
      </c>
      <c r="F20" s="200">
        <v>291.26244000000003</v>
      </c>
      <c r="G20" s="160"/>
      <c r="H20" s="160"/>
      <c r="I20" s="160"/>
      <c r="J20" s="157"/>
      <c r="K20" s="157"/>
      <c r="L20" s="160">
        <v>2944.9177500000001</v>
      </c>
      <c r="M20" s="160"/>
    </row>
    <row r="21" spans="1:13" ht="71.25" customHeight="1">
      <c r="A21" s="161"/>
      <c r="B21" s="160"/>
      <c r="C21" s="199"/>
      <c r="D21" s="160"/>
      <c r="E21" s="159"/>
      <c r="F21" s="200"/>
      <c r="G21" s="159"/>
      <c r="H21" s="159"/>
      <c r="I21" s="159"/>
      <c r="J21" s="158"/>
      <c r="K21" s="158"/>
      <c r="L21" s="160"/>
      <c r="M21" s="160"/>
    </row>
    <row r="22" spans="1:13" ht="35.85" customHeight="1">
      <c r="A22" s="161"/>
      <c r="B22" s="160"/>
      <c r="C22" s="199"/>
      <c r="D22" s="26" t="s">
        <v>17</v>
      </c>
      <c r="E22" s="31">
        <v>6165</v>
      </c>
      <c r="F22" s="32">
        <v>5511</v>
      </c>
      <c r="G22" s="31"/>
      <c r="H22" s="31"/>
      <c r="I22" s="31"/>
      <c r="J22" s="31"/>
      <c r="K22" s="31"/>
      <c r="L22" s="36">
        <f t="shared" ref="L22:L36" si="0">E22+F22+G22+H22+I22</f>
        <v>11676</v>
      </c>
      <c r="M22" s="26"/>
    </row>
    <row r="23" spans="1:13" ht="29.85" customHeight="1">
      <c r="A23" s="161"/>
      <c r="B23" s="160" t="s">
        <v>20</v>
      </c>
      <c r="C23" s="159">
        <f t="shared" ref="C23:C28" si="1">L23+L24</f>
        <v>2831.3319999999999</v>
      </c>
      <c r="D23" s="26" t="s">
        <v>72</v>
      </c>
      <c r="E23" s="31"/>
      <c r="F23" s="150">
        <v>142.33199999999999</v>
      </c>
      <c r="G23" s="31"/>
      <c r="H23" s="31"/>
      <c r="I23" s="31"/>
      <c r="J23" s="31"/>
      <c r="K23" s="31"/>
      <c r="L23" s="36">
        <f t="shared" si="0"/>
        <v>142.33199999999999</v>
      </c>
      <c r="M23" s="26"/>
    </row>
    <row r="24" spans="1:13" ht="34.5" customHeight="1">
      <c r="A24" s="161"/>
      <c r="B24" s="160"/>
      <c r="C24" s="159">
        <f t="shared" si="1"/>
        <v>3042.7860000000001</v>
      </c>
      <c r="D24" s="26" t="s">
        <v>17</v>
      </c>
      <c r="E24" s="31"/>
      <c r="F24" s="32">
        <v>2689</v>
      </c>
      <c r="G24" s="31"/>
      <c r="H24" s="31"/>
      <c r="I24" s="31"/>
      <c r="J24" s="31"/>
      <c r="K24" s="31"/>
      <c r="L24" s="36">
        <f t="shared" si="0"/>
        <v>2689</v>
      </c>
      <c r="M24" s="26"/>
    </row>
    <row r="25" spans="1:13" ht="49.5" customHeight="1">
      <c r="A25" s="161"/>
      <c r="B25" s="160" t="s">
        <v>119</v>
      </c>
      <c r="C25" s="160">
        <f t="shared" si="1"/>
        <v>353.786</v>
      </c>
      <c r="D25" s="26" t="s">
        <v>72</v>
      </c>
      <c r="E25" s="31"/>
      <c r="F25" s="28">
        <v>353.786</v>
      </c>
      <c r="G25" s="31"/>
      <c r="H25" s="31"/>
      <c r="I25" s="31"/>
      <c r="J25" s="31"/>
      <c r="K25" s="31"/>
      <c r="L25" s="36">
        <f t="shared" si="0"/>
        <v>353.786</v>
      </c>
      <c r="M25" s="26"/>
    </row>
    <row r="26" spans="1:13" ht="62.25" customHeight="1">
      <c r="A26" s="161"/>
      <c r="B26" s="160"/>
      <c r="C26" s="160">
        <f t="shared" si="1"/>
        <v>789.43200000000002</v>
      </c>
      <c r="D26" s="26" t="s">
        <v>17</v>
      </c>
      <c r="E26" s="31"/>
      <c r="F26" s="31"/>
      <c r="G26" s="31"/>
      <c r="H26" s="31"/>
      <c r="I26" s="31"/>
      <c r="J26" s="31"/>
      <c r="K26" s="31"/>
      <c r="L26" s="36">
        <f t="shared" si="0"/>
        <v>0</v>
      </c>
      <c r="M26" s="26"/>
    </row>
    <row r="27" spans="1:13" ht="87" customHeight="1">
      <c r="A27" s="34" t="s">
        <v>114</v>
      </c>
      <c r="B27" s="24" t="s">
        <v>21</v>
      </c>
      <c r="C27" s="33">
        <f>F27</f>
        <v>789.43200000000002</v>
      </c>
      <c r="D27" s="26" t="s">
        <v>72</v>
      </c>
      <c r="E27" s="31"/>
      <c r="F27" s="29">
        <v>789.43200000000002</v>
      </c>
      <c r="G27" s="31"/>
      <c r="H27" s="31"/>
      <c r="I27" s="31"/>
      <c r="J27" s="31"/>
      <c r="K27" s="31"/>
      <c r="L27" s="36">
        <f t="shared" si="0"/>
        <v>789.43200000000002</v>
      </c>
      <c r="M27" s="26"/>
    </row>
    <row r="28" spans="1:13" ht="47.25" customHeight="1">
      <c r="A28" s="161"/>
      <c r="B28" s="160" t="s">
        <v>69</v>
      </c>
      <c r="C28" s="159">
        <f t="shared" si="1"/>
        <v>2344.0190000000002</v>
      </c>
      <c r="D28" s="26" t="s">
        <v>72</v>
      </c>
      <c r="E28" s="31"/>
      <c r="F28" s="29">
        <v>449.01900000000001</v>
      </c>
      <c r="G28" s="31"/>
      <c r="H28" s="40">
        <v>1895</v>
      </c>
      <c r="I28" s="31"/>
      <c r="J28" s="31"/>
      <c r="K28" s="31"/>
      <c r="L28" s="36">
        <f t="shared" si="0"/>
        <v>2344.0190000000002</v>
      </c>
      <c r="M28" s="26"/>
    </row>
    <row r="29" spans="1:13" ht="71.25" customHeight="1">
      <c r="A29" s="161"/>
      <c r="B29" s="160"/>
      <c r="C29" s="160"/>
      <c r="D29" s="26" t="s">
        <v>17</v>
      </c>
      <c r="E29" s="31"/>
      <c r="F29" s="32"/>
      <c r="G29" s="31"/>
      <c r="H29" s="31"/>
      <c r="I29" s="31"/>
      <c r="J29" s="31"/>
      <c r="K29" s="31"/>
      <c r="L29" s="36">
        <f t="shared" si="0"/>
        <v>0</v>
      </c>
      <c r="M29" s="26"/>
    </row>
    <row r="30" spans="1:13" ht="44.1" customHeight="1">
      <c r="A30" s="161"/>
      <c r="B30" s="160" t="s">
        <v>67</v>
      </c>
      <c r="C30" s="160">
        <f>L30+L31</f>
        <v>3791.4</v>
      </c>
      <c r="D30" s="26" t="s">
        <v>72</v>
      </c>
      <c r="E30" s="31"/>
      <c r="F30" s="31"/>
      <c r="G30" s="31"/>
      <c r="H30" s="146">
        <v>3791.4</v>
      </c>
      <c r="I30" s="31"/>
      <c r="J30" s="31"/>
      <c r="K30" s="31"/>
      <c r="L30" s="36">
        <f t="shared" si="0"/>
        <v>3791.4</v>
      </c>
      <c r="M30" s="26"/>
    </row>
    <row r="31" spans="1:13" ht="84" customHeight="1">
      <c r="A31" s="161"/>
      <c r="B31" s="160"/>
      <c r="C31" s="160">
        <f>L31+L32</f>
        <v>1156.309</v>
      </c>
      <c r="D31" s="26" t="s">
        <v>17</v>
      </c>
      <c r="E31" s="31"/>
      <c r="F31" s="31"/>
      <c r="G31" s="31"/>
      <c r="H31" s="31"/>
      <c r="I31" s="31"/>
      <c r="J31" s="31"/>
      <c r="K31" s="31"/>
      <c r="L31" s="36">
        <f t="shared" si="0"/>
        <v>0</v>
      </c>
      <c r="M31" s="26"/>
    </row>
    <row r="32" spans="1:13" ht="92.25" customHeight="1">
      <c r="A32" s="34"/>
      <c r="B32" s="24" t="s">
        <v>70</v>
      </c>
      <c r="C32" s="24">
        <f>L32</f>
        <v>1156.309</v>
      </c>
      <c r="D32" s="26" t="s">
        <v>72</v>
      </c>
      <c r="E32" s="31"/>
      <c r="F32" s="29">
        <v>1156.309</v>
      </c>
      <c r="G32" s="29"/>
      <c r="H32" s="31"/>
      <c r="I32" s="31"/>
      <c r="J32" s="31"/>
      <c r="K32" s="31"/>
      <c r="L32" s="36">
        <f t="shared" si="0"/>
        <v>1156.309</v>
      </c>
      <c r="M32" s="26"/>
    </row>
    <row r="33" spans="1:13" ht="47.25" customHeight="1">
      <c r="A33" s="161" t="s">
        <v>115</v>
      </c>
      <c r="B33" s="198" t="s">
        <v>120</v>
      </c>
      <c r="C33" s="160">
        <f>L33+L34</f>
        <v>949.9</v>
      </c>
      <c r="D33" s="26" t="s">
        <v>72</v>
      </c>
      <c r="E33" s="31"/>
      <c r="F33" s="31"/>
      <c r="G33" s="30">
        <v>49.9</v>
      </c>
      <c r="H33" s="31"/>
      <c r="I33" s="38"/>
      <c r="J33" s="38"/>
      <c r="K33" s="38"/>
      <c r="L33" s="36">
        <f t="shared" si="0"/>
        <v>49.9</v>
      </c>
      <c r="M33" s="26"/>
    </row>
    <row r="34" spans="1:13" ht="81.75" customHeight="1">
      <c r="A34" s="161"/>
      <c r="B34" s="198"/>
      <c r="C34" s="160"/>
      <c r="D34" s="26" t="s">
        <v>17</v>
      </c>
      <c r="E34" s="31"/>
      <c r="F34" s="31"/>
      <c r="G34" s="31">
        <v>900</v>
      </c>
      <c r="H34" s="31"/>
      <c r="I34" s="31"/>
      <c r="J34" s="31"/>
      <c r="K34" s="31"/>
      <c r="L34" s="36">
        <f t="shared" si="0"/>
        <v>900</v>
      </c>
      <c r="M34" s="26"/>
    </row>
    <row r="35" spans="1:13" ht="35.1" customHeight="1">
      <c r="A35" s="161" t="s">
        <v>116</v>
      </c>
      <c r="B35" s="198" t="s">
        <v>92</v>
      </c>
      <c r="C35" s="160">
        <f>L35+L36</f>
        <v>1708.2139999999999</v>
      </c>
      <c r="D35" s="26" t="s">
        <v>72</v>
      </c>
      <c r="E35" s="31"/>
      <c r="F35" s="31"/>
      <c r="G35" s="149">
        <v>86.213999999999999</v>
      </c>
      <c r="H35" s="31"/>
      <c r="I35" s="38"/>
      <c r="J35" s="38"/>
      <c r="K35" s="38"/>
      <c r="L35" s="36">
        <f t="shared" si="0"/>
        <v>86.213999999999999</v>
      </c>
      <c r="M35" s="26"/>
    </row>
    <row r="36" spans="1:13" ht="66" customHeight="1">
      <c r="A36" s="161"/>
      <c r="B36" s="198"/>
      <c r="C36" s="160"/>
      <c r="D36" s="26" t="s">
        <v>17</v>
      </c>
      <c r="E36" s="31"/>
      <c r="F36" s="31"/>
      <c r="G36" s="31">
        <v>1622</v>
      </c>
      <c r="H36" s="31"/>
      <c r="I36" s="31"/>
      <c r="J36" s="31"/>
      <c r="K36" s="31"/>
      <c r="L36" s="36">
        <f t="shared" si="0"/>
        <v>1622</v>
      </c>
      <c r="M36" s="26"/>
    </row>
    <row r="37" spans="1:13" ht="32.85" customHeight="1">
      <c r="A37" s="161"/>
      <c r="B37" s="198" t="s">
        <v>91</v>
      </c>
      <c r="C37" s="160">
        <f>L37+L38</f>
        <v>1416.6410000000001</v>
      </c>
      <c r="D37" s="26" t="s">
        <v>72</v>
      </c>
      <c r="E37" s="31"/>
      <c r="F37" s="31"/>
      <c r="G37" s="29">
        <v>73.641000000000005</v>
      </c>
      <c r="H37" s="39"/>
      <c r="I37" s="12"/>
      <c r="J37" s="31"/>
      <c r="K37" s="31"/>
      <c r="L37" s="37">
        <f>E37+F37+G37+H37+I647</f>
        <v>73.641000000000005</v>
      </c>
      <c r="M37" s="26"/>
    </row>
    <row r="38" spans="1:13" ht="42.75" customHeight="1">
      <c r="A38" s="161"/>
      <c r="B38" s="198"/>
      <c r="C38" s="160"/>
      <c r="D38" s="26" t="s">
        <v>17</v>
      </c>
      <c r="E38" s="31"/>
      <c r="F38" s="31"/>
      <c r="G38" s="31">
        <v>1343</v>
      </c>
      <c r="H38" s="31"/>
      <c r="I38" s="31"/>
      <c r="J38" s="31"/>
      <c r="K38" s="31"/>
      <c r="L38" s="36">
        <f>E38+F38+G38+H38+I38</f>
        <v>1343</v>
      </c>
      <c r="M38" s="26"/>
    </row>
    <row r="39" spans="1:13" ht="32.85" customHeight="1">
      <c r="A39" s="161"/>
      <c r="B39" s="198" t="s">
        <v>93</v>
      </c>
      <c r="C39" s="160">
        <f>L39+L40</f>
        <v>354.137</v>
      </c>
      <c r="D39" s="26" t="s">
        <v>72</v>
      </c>
      <c r="E39" s="31"/>
      <c r="F39" s="31"/>
      <c r="G39" s="29">
        <v>19.137</v>
      </c>
      <c r="H39" s="31"/>
      <c r="I39" s="38"/>
      <c r="J39" s="38"/>
      <c r="K39" s="38"/>
      <c r="L39" s="36">
        <f>E39+F39+G39+H39+I39</f>
        <v>19.137</v>
      </c>
      <c r="M39" s="26"/>
    </row>
    <row r="40" spans="1:13" ht="60.75" customHeight="1">
      <c r="A40" s="161"/>
      <c r="B40" s="198"/>
      <c r="C40" s="160"/>
      <c r="D40" s="26" t="s">
        <v>17</v>
      </c>
      <c r="E40" s="31"/>
      <c r="F40" s="31"/>
      <c r="G40" s="31">
        <v>335</v>
      </c>
      <c r="H40" s="31"/>
      <c r="I40" s="31"/>
      <c r="J40" s="31"/>
      <c r="K40" s="31"/>
      <c r="L40" s="36">
        <f>E40+F40+G40+H40+I40</f>
        <v>335</v>
      </c>
      <c r="M40" s="26"/>
    </row>
    <row r="41" spans="1:13" ht="31.35" customHeight="1">
      <c r="A41" s="34"/>
      <c r="B41" s="157" t="s">
        <v>78</v>
      </c>
      <c r="C41" s="219">
        <f>L41+L42</f>
        <v>4382.0899999999992</v>
      </c>
      <c r="D41" s="26" t="s">
        <v>72</v>
      </c>
      <c r="E41" s="31"/>
      <c r="F41" s="31"/>
      <c r="G41" s="40">
        <v>219.10499999999999</v>
      </c>
      <c r="H41" s="31"/>
      <c r="I41" s="31"/>
      <c r="J41" s="31"/>
      <c r="K41" s="31"/>
      <c r="L41" s="36">
        <f>E41+F41+G41+H41+I41</f>
        <v>219.10499999999999</v>
      </c>
      <c r="M41" s="26"/>
    </row>
    <row r="42" spans="1:13" ht="31.35" customHeight="1">
      <c r="A42" s="34"/>
      <c r="B42" s="158"/>
      <c r="C42" s="219"/>
      <c r="D42" s="26" t="s">
        <v>17</v>
      </c>
      <c r="E42" s="31"/>
      <c r="F42" s="31"/>
      <c r="G42" s="40">
        <v>4162.9849999999997</v>
      </c>
      <c r="H42" s="31"/>
      <c r="I42" s="31"/>
      <c r="J42" s="31"/>
      <c r="K42" s="31"/>
      <c r="L42" s="36">
        <f>E42+F42+G42+H42+I42+J42+K42</f>
        <v>4162.9849999999997</v>
      </c>
      <c r="M42" s="26"/>
    </row>
    <row r="43" spans="1:13" ht="37.5" customHeight="1">
      <c r="A43" s="34"/>
      <c r="B43" s="157" t="s">
        <v>79</v>
      </c>
      <c r="C43" s="160">
        <f>L43+L44</f>
        <v>932.02418</v>
      </c>
      <c r="D43" s="26" t="s">
        <v>72</v>
      </c>
      <c r="E43" s="31"/>
      <c r="F43" s="31"/>
      <c r="G43" s="31">
        <v>47.024180000000001</v>
      </c>
      <c r="H43" s="31"/>
      <c r="I43" s="31"/>
      <c r="J43" s="31"/>
      <c r="K43" s="31"/>
      <c r="L43" s="36">
        <f t="shared" ref="L43:L61" si="2">E43+F43+G43+H43+I43</f>
        <v>47.024180000000001</v>
      </c>
      <c r="M43" s="26"/>
    </row>
    <row r="44" spans="1:13" ht="39.75" customHeight="1">
      <c r="A44" s="34"/>
      <c r="B44" s="158"/>
      <c r="C44" s="160"/>
      <c r="D44" s="26" t="s">
        <v>17</v>
      </c>
      <c r="E44" s="31"/>
      <c r="F44" s="31"/>
      <c r="G44" s="31">
        <v>885</v>
      </c>
      <c r="H44" s="31"/>
      <c r="I44" s="31"/>
      <c r="J44" s="31"/>
      <c r="K44" s="31"/>
      <c r="L44" s="36">
        <f t="shared" si="2"/>
        <v>885</v>
      </c>
      <c r="M44" s="26"/>
    </row>
    <row r="45" spans="1:13" ht="39.75" customHeight="1">
      <c r="A45" s="34"/>
      <c r="B45" s="157" t="s">
        <v>85</v>
      </c>
      <c r="C45" s="160">
        <f>L45+L46</f>
        <v>1311.4569999999999</v>
      </c>
      <c r="D45" s="26" t="s">
        <v>72</v>
      </c>
      <c r="E45" s="31"/>
      <c r="F45" s="31"/>
      <c r="G45" s="40">
        <v>84.241</v>
      </c>
      <c r="H45" s="31"/>
      <c r="I45" s="31"/>
      <c r="J45" s="31"/>
      <c r="K45" s="31"/>
      <c r="L45" s="36">
        <f t="shared" si="2"/>
        <v>84.241</v>
      </c>
      <c r="M45" s="26"/>
    </row>
    <row r="46" spans="1:13" ht="50.25" customHeight="1">
      <c r="A46" s="34"/>
      <c r="B46" s="158"/>
      <c r="C46" s="160"/>
      <c r="D46" s="26" t="s">
        <v>17</v>
      </c>
      <c r="E46" s="31"/>
      <c r="F46" s="31"/>
      <c r="G46" s="29"/>
      <c r="H46" s="29">
        <v>1227.2159999999999</v>
      </c>
      <c r="I46" s="31"/>
      <c r="J46" s="31"/>
      <c r="K46" s="31"/>
      <c r="L46" s="36">
        <f t="shared" si="2"/>
        <v>1227.2159999999999</v>
      </c>
      <c r="M46" s="26"/>
    </row>
    <row r="47" spans="1:13" ht="31.35" customHeight="1">
      <c r="A47" s="34"/>
      <c r="B47" s="157" t="s">
        <v>94</v>
      </c>
      <c r="C47" s="219">
        <f>L47+L48</f>
        <v>5919.5820000000003</v>
      </c>
      <c r="D47" s="26" t="s">
        <v>72</v>
      </c>
      <c r="E47" s="31"/>
      <c r="F47" s="31"/>
      <c r="G47" s="40">
        <v>295.98</v>
      </c>
      <c r="H47" s="31"/>
      <c r="I47" s="31"/>
      <c r="J47" s="31"/>
      <c r="K47" s="31"/>
      <c r="L47" s="36">
        <f t="shared" si="2"/>
        <v>295.98</v>
      </c>
      <c r="M47" s="26"/>
    </row>
    <row r="48" spans="1:13" ht="51.75" customHeight="1">
      <c r="A48" s="34"/>
      <c r="B48" s="158"/>
      <c r="C48" s="219"/>
      <c r="D48" s="26" t="s">
        <v>17</v>
      </c>
      <c r="E48" s="31"/>
      <c r="F48" s="31"/>
      <c r="G48" s="40">
        <v>5623.6019999999999</v>
      </c>
      <c r="H48" s="31"/>
      <c r="I48" s="31"/>
      <c r="J48" s="31"/>
      <c r="K48" s="31"/>
      <c r="L48" s="36">
        <f t="shared" si="2"/>
        <v>5623.6019999999999</v>
      </c>
      <c r="M48" s="26"/>
    </row>
    <row r="49" spans="1:13" ht="31.35" customHeight="1">
      <c r="A49" s="34"/>
      <c r="B49" s="217" t="s">
        <v>90</v>
      </c>
      <c r="C49" s="219">
        <f>L49+L50</f>
        <v>4939.9130000000005</v>
      </c>
      <c r="D49" s="26" t="s">
        <v>72</v>
      </c>
      <c r="E49" s="31"/>
      <c r="F49" s="31"/>
      <c r="G49" s="40">
        <v>246.99600000000001</v>
      </c>
      <c r="H49" s="31"/>
      <c r="I49" s="31"/>
      <c r="J49" s="31"/>
      <c r="K49" s="31"/>
      <c r="L49" s="36">
        <f t="shared" si="2"/>
        <v>246.99600000000001</v>
      </c>
      <c r="M49" s="26"/>
    </row>
    <row r="50" spans="1:13" ht="81" customHeight="1">
      <c r="A50" s="34"/>
      <c r="B50" s="218"/>
      <c r="C50" s="219"/>
      <c r="D50" s="26" t="s">
        <v>17</v>
      </c>
      <c r="E50" s="31"/>
      <c r="F50" s="31"/>
      <c r="G50" s="29"/>
      <c r="H50" s="29">
        <v>4692.9170000000004</v>
      </c>
      <c r="I50" s="31"/>
      <c r="J50" s="31"/>
      <c r="K50" s="31"/>
      <c r="L50" s="36">
        <f t="shared" si="2"/>
        <v>4692.9170000000004</v>
      </c>
      <c r="M50" s="26"/>
    </row>
    <row r="51" spans="1:13" ht="31.35" customHeight="1">
      <c r="A51" s="34" t="s">
        <v>117</v>
      </c>
      <c r="B51" s="217" t="s">
        <v>95</v>
      </c>
      <c r="C51" s="157">
        <f>L51+L52</f>
        <v>834.92200000000003</v>
      </c>
      <c r="D51" s="26" t="s">
        <v>72</v>
      </c>
      <c r="E51" s="31"/>
      <c r="F51" s="31"/>
      <c r="G51" s="31">
        <v>49.921999999999997</v>
      </c>
      <c r="H51" s="31"/>
      <c r="I51" s="31"/>
      <c r="J51" s="31"/>
      <c r="K51" s="31"/>
      <c r="L51" s="36">
        <f t="shared" si="2"/>
        <v>49.921999999999997</v>
      </c>
      <c r="M51" s="26"/>
    </row>
    <row r="52" spans="1:13" ht="117.75" customHeight="1">
      <c r="A52" s="34"/>
      <c r="B52" s="218"/>
      <c r="C52" s="158"/>
      <c r="D52" s="26" t="s">
        <v>17</v>
      </c>
      <c r="E52" s="31"/>
      <c r="F52" s="31"/>
      <c r="G52" s="31">
        <v>785</v>
      </c>
      <c r="H52" s="31"/>
      <c r="I52" s="31"/>
      <c r="J52" s="31"/>
      <c r="K52" s="31"/>
      <c r="L52" s="36">
        <f t="shared" si="2"/>
        <v>785</v>
      </c>
      <c r="M52" s="26"/>
    </row>
    <row r="53" spans="1:13" ht="31.35" customHeight="1">
      <c r="A53" s="34"/>
      <c r="B53" s="212" t="s">
        <v>89</v>
      </c>
      <c r="C53" s="168">
        <f>L53+L54</f>
        <v>957.42700000000002</v>
      </c>
      <c r="D53" s="42" t="s">
        <v>72</v>
      </c>
      <c r="E53" s="43"/>
      <c r="F53" s="43"/>
      <c r="G53" s="44">
        <v>49.134999999999998</v>
      </c>
      <c r="H53" s="43"/>
      <c r="I53" s="43"/>
      <c r="J53" s="43"/>
      <c r="K53" s="43"/>
      <c r="L53" s="36">
        <f t="shared" si="2"/>
        <v>49.134999999999998</v>
      </c>
      <c r="M53" s="26"/>
    </row>
    <row r="54" spans="1:13" ht="102" customHeight="1">
      <c r="A54" s="45"/>
      <c r="B54" s="213"/>
      <c r="C54" s="211"/>
      <c r="D54" s="46" t="s">
        <v>17</v>
      </c>
      <c r="E54" s="47"/>
      <c r="F54" s="48"/>
      <c r="G54" s="47"/>
      <c r="H54" s="47">
        <v>908.29200000000003</v>
      </c>
      <c r="I54" s="47"/>
      <c r="J54" s="47"/>
      <c r="K54" s="47"/>
      <c r="L54" s="41">
        <f t="shared" si="2"/>
        <v>908.29200000000003</v>
      </c>
      <c r="M54" s="49"/>
    </row>
    <row r="55" spans="1:13" ht="34.5" customHeight="1">
      <c r="A55" s="13"/>
      <c r="B55" s="216" t="s">
        <v>87</v>
      </c>
      <c r="C55" s="214">
        <f>L55+L56</f>
        <v>1517.682</v>
      </c>
      <c r="D55" s="51" t="s">
        <v>72</v>
      </c>
      <c r="E55" s="14"/>
      <c r="F55" s="14"/>
      <c r="G55" s="52">
        <v>75.885000000000005</v>
      </c>
      <c r="H55" s="14"/>
      <c r="I55" s="14"/>
      <c r="J55" s="14"/>
      <c r="K55" s="14"/>
      <c r="L55" s="50">
        <f t="shared" si="2"/>
        <v>75.885000000000005</v>
      </c>
      <c r="M55" s="14"/>
    </row>
    <row r="56" spans="1:13" s="2" customFormat="1" ht="55.5" customHeight="1">
      <c r="A56" s="15"/>
      <c r="B56" s="216"/>
      <c r="C56" s="215"/>
      <c r="D56" s="53" t="s">
        <v>17</v>
      </c>
      <c r="E56" s="15"/>
      <c r="F56" s="15"/>
      <c r="G56" s="15"/>
      <c r="H56" s="15">
        <v>1441.797</v>
      </c>
      <c r="I56" s="15"/>
      <c r="J56" s="15"/>
      <c r="K56" s="15"/>
      <c r="L56" s="50">
        <f t="shared" si="2"/>
        <v>1441.797</v>
      </c>
      <c r="M56" s="15"/>
    </row>
    <row r="57" spans="1:13" s="2" customFormat="1" ht="30" customHeight="1">
      <c r="A57" s="15"/>
      <c r="B57" s="216" t="s">
        <v>88</v>
      </c>
      <c r="C57" s="214">
        <f>L57+L58</f>
        <v>5077.1549999999997</v>
      </c>
      <c r="D57" s="53" t="s">
        <v>72</v>
      </c>
      <c r="E57" s="15"/>
      <c r="F57" s="15"/>
      <c r="G57" s="52">
        <v>253.964</v>
      </c>
      <c r="H57" s="15"/>
      <c r="I57" s="15"/>
      <c r="J57" s="15"/>
      <c r="K57" s="15"/>
      <c r="L57" s="50">
        <f t="shared" si="2"/>
        <v>253.964</v>
      </c>
      <c r="M57" s="15"/>
    </row>
    <row r="58" spans="1:13" s="2" customFormat="1" ht="31.5" customHeight="1">
      <c r="A58" s="15"/>
      <c r="B58" s="216"/>
      <c r="C58" s="215"/>
      <c r="D58" s="53" t="s">
        <v>17</v>
      </c>
      <c r="E58" s="15"/>
      <c r="F58" s="15"/>
      <c r="G58" s="52">
        <v>4823.1909999999998</v>
      </c>
      <c r="H58" s="15"/>
      <c r="I58" s="15"/>
      <c r="J58" s="15"/>
      <c r="K58" s="15"/>
      <c r="L58" s="50">
        <f t="shared" si="2"/>
        <v>4823.1909999999998</v>
      </c>
      <c r="M58" s="15"/>
    </row>
    <row r="59" spans="1:13" s="2" customFormat="1" ht="134.25" customHeight="1">
      <c r="A59" s="54"/>
      <c r="B59" s="8" t="s">
        <v>77</v>
      </c>
      <c r="C59" s="55">
        <f>L59</f>
        <v>1068.828</v>
      </c>
      <c r="D59" s="56" t="s">
        <v>72</v>
      </c>
      <c r="E59" s="57"/>
      <c r="F59" s="58"/>
      <c r="G59" s="59"/>
      <c r="H59" s="57">
        <v>1068.828</v>
      </c>
      <c r="I59" s="57"/>
      <c r="J59" s="57"/>
      <c r="K59" s="57"/>
      <c r="L59" s="60">
        <f t="shared" si="2"/>
        <v>1068.828</v>
      </c>
      <c r="M59" s="61"/>
    </row>
    <row r="60" spans="1:13" s="2" customFormat="1" ht="79.5" customHeight="1">
      <c r="A60" s="54"/>
      <c r="B60" s="178" t="s">
        <v>128</v>
      </c>
      <c r="C60" s="168">
        <f>L60+L61</f>
        <v>4596.2160000000003</v>
      </c>
      <c r="D60" s="56" t="s">
        <v>72</v>
      </c>
      <c r="E60" s="62"/>
      <c r="F60" s="58"/>
      <c r="G60" s="59"/>
      <c r="H60" s="62">
        <v>259.21600000000001</v>
      </c>
      <c r="I60" s="57"/>
      <c r="J60" s="57"/>
      <c r="K60" s="57"/>
      <c r="L60" s="60">
        <f t="shared" si="2"/>
        <v>259.21600000000001</v>
      </c>
      <c r="M60" s="61"/>
    </row>
    <row r="61" spans="1:13" s="2" customFormat="1" ht="105" customHeight="1">
      <c r="A61" s="54"/>
      <c r="B61" s="179"/>
      <c r="C61" s="169"/>
      <c r="D61" s="56" t="s">
        <v>17</v>
      </c>
      <c r="E61" s="57"/>
      <c r="F61" s="58"/>
      <c r="G61" s="59"/>
      <c r="H61" s="62">
        <v>4337</v>
      </c>
      <c r="I61" s="57"/>
      <c r="J61" s="57"/>
      <c r="K61" s="57"/>
      <c r="L61" s="60">
        <f t="shared" si="2"/>
        <v>4337</v>
      </c>
      <c r="M61" s="61"/>
    </row>
    <row r="62" spans="1:13" s="2" customFormat="1" ht="65.25" customHeight="1">
      <c r="A62" s="54"/>
      <c r="B62" s="157" t="s">
        <v>96</v>
      </c>
      <c r="C62" s="60">
        <v>4788</v>
      </c>
      <c r="D62" s="56" t="s">
        <v>72</v>
      </c>
      <c r="E62" s="60"/>
      <c r="F62" s="58"/>
      <c r="G62" s="59"/>
      <c r="H62" s="57"/>
      <c r="I62" s="57"/>
      <c r="J62" s="57">
        <v>3788</v>
      </c>
      <c r="K62" s="57">
        <v>1000</v>
      </c>
      <c r="L62" s="60">
        <v>4788</v>
      </c>
      <c r="M62" s="61"/>
    </row>
    <row r="63" spans="1:13" s="2" customFormat="1" ht="65.25" customHeight="1">
      <c r="A63" s="54"/>
      <c r="B63" s="158"/>
      <c r="C63" s="55"/>
      <c r="D63" s="56" t="s">
        <v>17</v>
      </c>
      <c r="E63" s="57"/>
      <c r="F63" s="58"/>
      <c r="G63" s="59"/>
      <c r="H63" s="57"/>
      <c r="I63" s="57"/>
      <c r="J63" s="57"/>
      <c r="K63" s="57"/>
      <c r="L63" s="60"/>
      <c r="M63" s="61"/>
    </row>
    <row r="64" spans="1:13" s="2" customFormat="1" ht="65.25" customHeight="1">
      <c r="A64" s="54"/>
      <c r="B64" s="157" t="s">
        <v>97</v>
      </c>
      <c r="C64" s="168">
        <f>L64+L65</f>
        <v>2857.87</v>
      </c>
      <c r="D64" s="56" t="s">
        <v>72</v>
      </c>
      <c r="E64" s="29"/>
      <c r="F64" s="58"/>
      <c r="G64" s="59"/>
      <c r="H64" s="57"/>
      <c r="I64" s="29">
        <v>2857.87</v>
      </c>
      <c r="J64" s="57"/>
      <c r="K64" s="57"/>
      <c r="L64" s="60">
        <f>E64+F64+G64+H64+I64</f>
        <v>2857.87</v>
      </c>
      <c r="M64" s="61"/>
    </row>
    <row r="65" spans="1:13" s="2" customFormat="1" ht="78.75" customHeight="1">
      <c r="A65" s="63"/>
      <c r="B65" s="158"/>
      <c r="C65" s="169"/>
      <c r="D65" s="56" t="s">
        <v>17</v>
      </c>
      <c r="E65" s="57"/>
      <c r="F65" s="58"/>
      <c r="G65" s="59"/>
      <c r="H65" s="57"/>
      <c r="I65" s="57"/>
      <c r="J65" s="57"/>
      <c r="K65" s="57"/>
      <c r="L65" s="60"/>
      <c r="M65" s="61"/>
    </row>
    <row r="66" spans="1:13" s="2" customFormat="1" ht="78.75" customHeight="1">
      <c r="A66" s="155"/>
      <c r="B66" s="157" t="s">
        <v>132</v>
      </c>
      <c r="C66" s="62">
        <v>1835.9860000000001</v>
      </c>
      <c r="D66" s="56" t="s">
        <v>72</v>
      </c>
      <c r="E66" s="57"/>
      <c r="F66" s="58"/>
      <c r="G66" s="59"/>
      <c r="H66" s="57"/>
      <c r="I66" s="62">
        <v>1835.9860000000001</v>
      </c>
      <c r="J66" s="57"/>
      <c r="K66" s="57"/>
      <c r="L66" s="62">
        <v>1835.9860000000001</v>
      </c>
      <c r="M66" s="61"/>
    </row>
    <row r="67" spans="1:13" s="2" customFormat="1" ht="91.5" customHeight="1">
      <c r="A67" s="156"/>
      <c r="B67" s="158"/>
      <c r="C67" s="55"/>
      <c r="D67" s="56" t="s">
        <v>17</v>
      </c>
      <c r="E67" s="57"/>
      <c r="F67" s="58"/>
      <c r="G67" s="59"/>
      <c r="H67" s="57"/>
      <c r="I67" s="57"/>
      <c r="J67" s="57"/>
      <c r="K67" s="57"/>
      <c r="L67" s="148"/>
      <c r="M67" s="61"/>
    </row>
    <row r="68" spans="1:13" s="2" customFormat="1" ht="111.75" customHeight="1">
      <c r="A68" s="63"/>
      <c r="B68" s="9" t="s">
        <v>113</v>
      </c>
      <c r="C68" s="55">
        <v>2306.1439999999998</v>
      </c>
      <c r="D68" s="56" t="s">
        <v>72</v>
      </c>
      <c r="E68" s="57"/>
      <c r="F68" s="58"/>
      <c r="G68" s="59"/>
      <c r="H68" s="57"/>
      <c r="I68" s="57">
        <v>2306.1439999999998</v>
      </c>
      <c r="J68" s="57"/>
      <c r="K68" s="57"/>
      <c r="L68" s="57">
        <v>2306.1439999999998</v>
      </c>
      <c r="M68" s="61"/>
    </row>
    <row r="69" spans="1:13" s="2" customFormat="1" ht="65.25" customHeight="1">
      <c r="A69" s="166"/>
      <c r="B69" s="157" t="s">
        <v>98</v>
      </c>
      <c r="C69" s="55">
        <v>3712</v>
      </c>
      <c r="D69" s="56" t="s">
        <v>72</v>
      </c>
      <c r="E69" s="50"/>
      <c r="F69" s="58"/>
      <c r="G69" s="59"/>
      <c r="H69" s="57"/>
      <c r="I69" s="57"/>
      <c r="J69" s="64">
        <v>1712</v>
      </c>
      <c r="K69" s="64">
        <v>2000</v>
      </c>
      <c r="L69" s="50">
        <f>J69+K69</f>
        <v>3712</v>
      </c>
      <c r="M69" s="61"/>
    </row>
    <row r="70" spans="1:13" s="2" customFormat="1" ht="65.25" customHeight="1">
      <c r="A70" s="167"/>
      <c r="B70" s="158"/>
      <c r="C70" s="55"/>
      <c r="D70" s="56" t="s">
        <v>17</v>
      </c>
      <c r="E70" s="57"/>
      <c r="F70" s="58"/>
      <c r="G70" s="59"/>
      <c r="H70" s="57"/>
      <c r="I70" s="57"/>
      <c r="J70" s="57"/>
      <c r="K70" s="57"/>
      <c r="L70" s="60"/>
      <c r="M70" s="61"/>
    </row>
    <row r="71" spans="1:13" s="2" customFormat="1" ht="72" customHeight="1">
      <c r="A71" s="166"/>
      <c r="B71" s="157" t="s">
        <v>99</v>
      </c>
      <c r="C71" s="55">
        <v>2500</v>
      </c>
      <c r="D71" s="56" t="s">
        <v>72</v>
      </c>
      <c r="E71" s="64"/>
      <c r="F71" s="58"/>
      <c r="G71" s="65"/>
      <c r="H71" s="62"/>
      <c r="I71" s="57"/>
      <c r="J71" s="64">
        <v>1500</v>
      </c>
      <c r="K71" s="57">
        <v>1000</v>
      </c>
      <c r="L71" s="60">
        <v>2500</v>
      </c>
      <c r="M71" s="61"/>
    </row>
    <row r="72" spans="1:13" s="2" customFormat="1" ht="65.25" customHeight="1">
      <c r="A72" s="167"/>
      <c r="B72" s="158"/>
      <c r="C72" s="55"/>
      <c r="D72" s="56" t="s">
        <v>17</v>
      </c>
      <c r="E72" s="57"/>
      <c r="F72" s="58"/>
      <c r="G72" s="59"/>
      <c r="H72" s="57"/>
      <c r="I72" s="57"/>
      <c r="J72" s="57"/>
      <c r="K72" s="57"/>
      <c r="L72" s="60"/>
      <c r="M72" s="61"/>
    </row>
    <row r="73" spans="1:13" s="2" customFormat="1" ht="65.25" customHeight="1">
      <c r="A73" s="166"/>
      <c r="B73" s="157" t="s">
        <v>111</v>
      </c>
      <c r="C73" s="55">
        <v>2500.1</v>
      </c>
      <c r="D73" s="56" t="s">
        <v>72</v>
      </c>
      <c r="E73" s="64"/>
      <c r="F73" s="58"/>
      <c r="G73" s="59"/>
      <c r="H73" s="57"/>
      <c r="I73" s="57"/>
      <c r="J73" s="57"/>
      <c r="K73" s="64">
        <v>2500.1</v>
      </c>
      <c r="L73" s="64">
        <v>2500.1</v>
      </c>
      <c r="M73" s="61"/>
    </row>
    <row r="74" spans="1:13" s="2" customFormat="1" ht="65.25" customHeight="1">
      <c r="A74" s="167"/>
      <c r="B74" s="158"/>
      <c r="C74" s="55"/>
      <c r="D74" s="56" t="s">
        <v>17</v>
      </c>
      <c r="E74" s="57"/>
      <c r="F74" s="58"/>
      <c r="G74" s="59"/>
      <c r="H74" s="57"/>
      <c r="I74" s="57"/>
      <c r="J74" s="57"/>
      <c r="K74" s="57"/>
      <c r="L74" s="60"/>
      <c r="M74" s="61"/>
    </row>
    <row r="75" spans="1:13" s="2" customFormat="1" ht="65.25" customHeight="1">
      <c r="A75" s="166"/>
      <c r="B75" s="157" t="s">
        <v>100</v>
      </c>
      <c r="C75" s="55">
        <v>1252</v>
      </c>
      <c r="D75" s="56" t="s">
        <v>72</v>
      </c>
      <c r="E75" s="62"/>
      <c r="F75" s="58"/>
      <c r="G75" s="59"/>
      <c r="H75" s="57"/>
      <c r="I75" s="57"/>
      <c r="J75" s="57"/>
      <c r="K75" s="64">
        <v>1252</v>
      </c>
      <c r="L75" s="62">
        <v>1252</v>
      </c>
      <c r="M75" s="61"/>
    </row>
    <row r="76" spans="1:13" s="2" customFormat="1" ht="65.25" customHeight="1">
      <c r="A76" s="167"/>
      <c r="B76" s="158"/>
      <c r="C76" s="55"/>
      <c r="D76" s="56" t="s">
        <v>17</v>
      </c>
      <c r="E76" s="57"/>
      <c r="F76" s="58"/>
      <c r="G76" s="59"/>
      <c r="H76" s="57"/>
      <c r="I76" s="57"/>
      <c r="J76" s="57"/>
      <c r="K76" s="57"/>
      <c r="L76" s="60"/>
      <c r="M76" s="61"/>
    </row>
    <row r="77" spans="1:13" ht="47.25" customHeight="1">
      <c r="A77" s="192" t="s">
        <v>22</v>
      </c>
      <c r="B77" s="202" t="s">
        <v>23</v>
      </c>
      <c r="C77" s="191">
        <f>L77+L78</f>
        <v>1370.6885</v>
      </c>
      <c r="D77" s="26" t="s">
        <v>72</v>
      </c>
      <c r="E77" s="28">
        <f>E79+E81+E83+E85+E87</f>
        <v>59.825499999999998</v>
      </c>
      <c r="F77" s="29">
        <f>F79+F81+F83+F85+F87</f>
        <v>252.70500000000001</v>
      </c>
      <c r="G77" s="31">
        <v>0</v>
      </c>
      <c r="H77" s="29">
        <f t="shared" ref="H77:K78" si="3">H79+H81+H83+H85+H87</f>
        <v>0</v>
      </c>
      <c r="I77" s="29">
        <f t="shared" si="3"/>
        <v>0</v>
      </c>
      <c r="J77" s="29">
        <f t="shared" si="3"/>
        <v>0</v>
      </c>
      <c r="K77" s="29">
        <f t="shared" si="3"/>
        <v>0</v>
      </c>
      <c r="L77" s="66">
        <f>E77+F77+G77+H77+I77+J77+K77</f>
        <v>312.53050000000002</v>
      </c>
      <c r="M77" s="160" t="s">
        <v>16</v>
      </c>
    </row>
    <row r="78" spans="1:13" ht="132" customHeight="1">
      <c r="A78" s="192"/>
      <c r="B78" s="202"/>
      <c r="C78" s="191"/>
      <c r="D78" s="26" t="s">
        <v>17</v>
      </c>
      <c r="E78" s="29">
        <f>E80+E82+E84+E86+E88</f>
        <v>562</v>
      </c>
      <c r="F78" s="29">
        <f>F80+F82+F84+F86+F88</f>
        <v>496.15800000000002</v>
      </c>
      <c r="G78" s="31">
        <f>G80+G82+G84+G86+G88</f>
        <v>0</v>
      </c>
      <c r="H78" s="31">
        <f t="shared" si="3"/>
        <v>0</v>
      </c>
      <c r="I78" s="31"/>
      <c r="J78" s="31">
        <f t="shared" si="3"/>
        <v>0</v>
      </c>
      <c r="K78" s="31">
        <f t="shared" si="3"/>
        <v>0</v>
      </c>
      <c r="L78" s="33">
        <f>E78+F78+G78+H78+I78+J78+K78</f>
        <v>1058.1579999999999</v>
      </c>
      <c r="M78" s="160"/>
    </row>
    <row r="79" spans="1:13" ht="52.5" customHeight="1">
      <c r="A79" s="161"/>
      <c r="B79" s="160" t="s">
        <v>24</v>
      </c>
      <c r="C79" s="196">
        <f>L79+L80</f>
        <v>621.82550000000003</v>
      </c>
      <c r="D79" s="26" t="s">
        <v>72</v>
      </c>
      <c r="E79" s="67">
        <v>59.825499999999998</v>
      </c>
      <c r="F79" s="31"/>
      <c r="G79" s="31"/>
      <c r="H79" s="31"/>
      <c r="I79" s="31"/>
      <c r="J79" s="31"/>
      <c r="K79" s="31"/>
      <c r="L79" s="66">
        <f t="shared" ref="L79:L89" si="4">E79+F79+G79+H79+I79</f>
        <v>59.825499999999998</v>
      </c>
      <c r="M79" s="26"/>
    </row>
    <row r="80" spans="1:13" ht="81" customHeight="1">
      <c r="A80" s="161"/>
      <c r="B80" s="160"/>
      <c r="C80" s="160"/>
      <c r="D80" s="26" t="s">
        <v>17</v>
      </c>
      <c r="E80" s="29">
        <v>562</v>
      </c>
      <c r="F80" s="31"/>
      <c r="G80" s="31"/>
      <c r="H80" s="31"/>
      <c r="I80" s="31"/>
      <c r="J80" s="31"/>
      <c r="K80" s="31"/>
      <c r="L80" s="36">
        <f t="shared" si="4"/>
        <v>562</v>
      </c>
      <c r="M80" s="26"/>
    </row>
    <row r="81" spans="1:13" ht="76.5" customHeight="1">
      <c r="A81" s="161"/>
      <c r="B81" s="160" t="s">
        <v>25</v>
      </c>
      <c r="C81" s="159">
        <f>L81+L82</f>
        <v>748.86300000000006</v>
      </c>
      <c r="D81" s="26" t="s">
        <v>72</v>
      </c>
      <c r="E81" s="31"/>
      <c r="F81" s="29">
        <v>252.70500000000001</v>
      </c>
      <c r="G81" s="31"/>
      <c r="H81" s="31"/>
      <c r="I81" s="31"/>
      <c r="J81" s="31"/>
      <c r="K81" s="31"/>
      <c r="L81" s="33">
        <f t="shared" si="4"/>
        <v>252.70500000000001</v>
      </c>
      <c r="M81" s="26"/>
    </row>
    <row r="82" spans="1:13" ht="93" customHeight="1">
      <c r="A82" s="161"/>
      <c r="B82" s="160"/>
      <c r="C82" s="160"/>
      <c r="D82" s="26" t="s">
        <v>17</v>
      </c>
      <c r="E82" s="31"/>
      <c r="F82" s="29">
        <v>496.15800000000002</v>
      </c>
      <c r="G82" s="31"/>
      <c r="H82" s="31"/>
      <c r="I82" s="31"/>
      <c r="J82" s="31"/>
      <c r="K82" s="31"/>
      <c r="L82" s="36">
        <f t="shared" si="4"/>
        <v>496.15800000000002</v>
      </c>
      <c r="M82" s="26"/>
    </row>
    <row r="83" spans="1:13" ht="32.1" customHeight="1">
      <c r="A83" s="161"/>
      <c r="B83" s="160" t="s">
        <v>26</v>
      </c>
      <c r="C83" s="190">
        <f>L83+L84</f>
        <v>0</v>
      </c>
      <c r="D83" s="26" t="s">
        <v>72</v>
      </c>
      <c r="E83" s="31"/>
      <c r="F83" s="31"/>
      <c r="G83" s="31"/>
      <c r="H83" s="31"/>
      <c r="I83" s="31"/>
      <c r="J83" s="31"/>
      <c r="K83" s="31"/>
      <c r="L83" s="36">
        <f t="shared" si="4"/>
        <v>0</v>
      </c>
      <c r="M83" s="26"/>
    </row>
    <row r="84" spans="1:13" ht="43.5" customHeight="1">
      <c r="A84" s="161"/>
      <c r="B84" s="160"/>
      <c r="C84" s="160"/>
      <c r="D84" s="26" t="s">
        <v>17</v>
      </c>
      <c r="E84" s="31"/>
      <c r="F84" s="32"/>
      <c r="G84" s="31"/>
      <c r="H84" s="31"/>
      <c r="I84" s="31"/>
      <c r="J84" s="31"/>
      <c r="K84" s="31"/>
      <c r="L84" s="36">
        <f t="shared" si="4"/>
        <v>0</v>
      </c>
      <c r="M84" s="26"/>
    </row>
    <row r="85" spans="1:13" ht="42.6" customHeight="1">
      <c r="A85" s="161"/>
      <c r="B85" s="160" t="s">
        <v>27</v>
      </c>
      <c r="C85" s="159">
        <f>L85+L86</f>
        <v>0</v>
      </c>
      <c r="D85" s="26" t="s">
        <v>72</v>
      </c>
      <c r="E85" s="31"/>
      <c r="F85" s="31"/>
      <c r="G85" s="31"/>
      <c r="H85" s="68"/>
      <c r="I85" s="31"/>
      <c r="J85" s="29"/>
      <c r="K85" s="69"/>
      <c r="L85" s="36">
        <f t="shared" si="4"/>
        <v>0</v>
      </c>
      <c r="M85" s="26"/>
    </row>
    <row r="86" spans="1:13" ht="96" customHeight="1">
      <c r="A86" s="161"/>
      <c r="B86" s="160"/>
      <c r="C86" s="159"/>
      <c r="D86" s="26" t="s">
        <v>17</v>
      </c>
      <c r="E86" s="31"/>
      <c r="F86" s="31"/>
      <c r="G86" s="31"/>
      <c r="H86" s="31"/>
      <c r="I86" s="31"/>
      <c r="J86" s="70"/>
      <c r="K86" s="70"/>
      <c r="L86" s="36">
        <f t="shared" si="4"/>
        <v>0</v>
      </c>
      <c r="M86" s="26"/>
    </row>
    <row r="87" spans="1:13" ht="43.35" customHeight="1">
      <c r="A87" s="161"/>
      <c r="B87" s="197" t="s">
        <v>28</v>
      </c>
      <c r="C87" s="159">
        <f>L87+L88</f>
        <v>0</v>
      </c>
      <c r="D87" s="26" t="s">
        <v>72</v>
      </c>
      <c r="E87" s="31"/>
      <c r="F87" s="31"/>
      <c r="G87" s="31"/>
      <c r="H87" s="31"/>
      <c r="I87" s="71"/>
      <c r="J87" s="16"/>
      <c r="K87" s="16"/>
      <c r="L87" s="72">
        <f t="shared" si="4"/>
        <v>0</v>
      </c>
      <c r="M87" s="26"/>
    </row>
    <row r="88" spans="1:13" ht="63" customHeight="1">
      <c r="A88" s="161"/>
      <c r="B88" s="197"/>
      <c r="C88" s="159"/>
      <c r="D88" s="26" t="s">
        <v>17</v>
      </c>
      <c r="E88" s="31"/>
      <c r="F88" s="31"/>
      <c r="G88" s="31"/>
      <c r="H88" s="31"/>
      <c r="I88" s="31"/>
      <c r="J88" s="12"/>
      <c r="K88" s="16"/>
      <c r="L88" s="72">
        <f t="shared" si="4"/>
        <v>0</v>
      </c>
      <c r="M88" s="26"/>
    </row>
    <row r="89" spans="1:13" ht="18.600000000000001" customHeight="1">
      <c r="A89" s="193" t="s">
        <v>29</v>
      </c>
      <c r="B89" s="193"/>
      <c r="C89" s="193"/>
      <c r="D89" s="193"/>
      <c r="E89" s="193"/>
      <c r="F89" s="193"/>
      <c r="G89" s="193"/>
      <c r="H89" s="193"/>
      <c r="I89" s="193"/>
      <c r="J89" s="193"/>
      <c r="K89" s="194"/>
      <c r="L89" s="193">
        <f t="shared" si="4"/>
        <v>0</v>
      </c>
      <c r="M89" s="193"/>
    </row>
    <row r="90" spans="1:13" ht="103.5" customHeight="1">
      <c r="A90" s="73" t="s">
        <v>30</v>
      </c>
      <c r="B90" s="74" t="s">
        <v>121</v>
      </c>
      <c r="C90" s="75">
        <f>L90</f>
        <v>90997.047000000006</v>
      </c>
      <c r="D90" s="26" t="s">
        <v>72</v>
      </c>
      <c r="E90" s="76">
        <f>18554.677-26.9</f>
        <v>18527.776999999998</v>
      </c>
      <c r="F90" s="152">
        <f>14670+1109.4+1777-88.172+324</f>
        <v>17792.228000000003</v>
      </c>
      <c r="G90" s="38">
        <v>12174.041999999999</v>
      </c>
      <c r="H90" s="145">
        <v>7503</v>
      </c>
      <c r="I90" s="77">
        <v>11000</v>
      </c>
      <c r="J90" s="77">
        <v>12000</v>
      </c>
      <c r="K90" s="78">
        <v>12000</v>
      </c>
      <c r="L90" s="79">
        <f>E90+F90+G90+H90+I90+J90+K90</f>
        <v>90997.047000000006</v>
      </c>
      <c r="M90" s="26"/>
    </row>
    <row r="91" spans="1:13" ht="193.5" customHeight="1">
      <c r="A91" s="73" t="s">
        <v>31</v>
      </c>
      <c r="B91" s="80" t="s">
        <v>32</v>
      </c>
      <c r="C91" s="81">
        <f>L91</f>
        <v>7752.7036499999995</v>
      </c>
      <c r="D91" s="82" t="s">
        <v>72</v>
      </c>
      <c r="E91" s="153">
        <v>4173.8676500000001</v>
      </c>
      <c r="F91" s="35">
        <v>2557.0079999999998</v>
      </c>
      <c r="G91" s="24">
        <v>1021.828</v>
      </c>
      <c r="H91" s="23"/>
      <c r="I91" s="83"/>
      <c r="J91" s="83"/>
      <c r="K91" s="83"/>
      <c r="L91" s="89">
        <f>F91+G91+E91</f>
        <v>7752.7036499999995</v>
      </c>
      <c r="M91" s="84"/>
    </row>
    <row r="92" spans="1:13" ht="123" customHeight="1">
      <c r="A92" s="73" t="s">
        <v>33</v>
      </c>
      <c r="B92" s="80" t="s">
        <v>34</v>
      </c>
      <c r="C92" s="81">
        <f>L92</f>
        <v>2371.7730000000001</v>
      </c>
      <c r="D92" s="82" t="s">
        <v>72</v>
      </c>
      <c r="E92" s="85"/>
      <c r="F92" s="35">
        <v>1059.6769999999999</v>
      </c>
      <c r="G92" s="24">
        <f>1600+130.996-418.9</f>
        <v>1312.096</v>
      </c>
      <c r="H92" s="86"/>
      <c r="I92" s="87"/>
      <c r="J92" s="87"/>
      <c r="K92" s="88"/>
      <c r="L92" s="89">
        <f>F92+G92</f>
        <v>2371.7730000000001</v>
      </c>
      <c r="M92" s="84"/>
    </row>
    <row r="93" spans="1:13" s="2" customFormat="1" ht="93" customHeight="1">
      <c r="A93" s="90" t="s">
        <v>35</v>
      </c>
      <c r="B93" s="91" t="s">
        <v>110</v>
      </c>
      <c r="C93" s="92">
        <f>L93</f>
        <v>1800</v>
      </c>
      <c r="D93" s="42" t="s">
        <v>72</v>
      </c>
      <c r="E93" s="93"/>
      <c r="F93" s="94">
        <v>0</v>
      </c>
      <c r="G93" s="95"/>
      <c r="H93" s="96">
        <v>1800</v>
      </c>
      <c r="I93" s="17"/>
      <c r="J93" s="17"/>
      <c r="K93" s="17"/>
      <c r="L93" s="97">
        <f>E93+F93+G93+H93+I93+J93+K93</f>
        <v>1800</v>
      </c>
      <c r="M93" s="42"/>
    </row>
    <row r="94" spans="1:13" s="2" customFormat="1" ht="83.25" customHeight="1">
      <c r="A94" s="164" t="s">
        <v>36</v>
      </c>
      <c r="B94" s="174" t="s">
        <v>112</v>
      </c>
      <c r="C94" s="176">
        <v>6950.41</v>
      </c>
      <c r="D94" s="178" t="s">
        <v>72</v>
      </c>
      <c r="E94" s="162"/>
      <c r="F94" s="181"/>
      <c r="G94" s="185"/>
      <c r="H94" s="187">
        <v>1973.01</v>
      </c>
      <c r="I94" s="170">
        <v>2253.9</v>
      </c>
      <c r="J94" s="171">
        <v>1647.4</v>
      </c>
      <c r="K94" s="171">
        <v>1076.0999999999999</v>
      </c>
      <c r="L94" s="162">
        <f>SUM(H94+I94+K94+J94)</f>
        <v>6950.41</v>
      </c>
      <c r="M94" s="183"/>
    </row>
    <row r="95" spans="1:13" s="2" customFormat="1" ht="20.25" hidden="1" customHeight="1">
      <c r="A95" s="165"/>
      <c r="B95" s="175"/>
      <c r="C95" s="177"/>
      <c r="D95" s="179"/>
      <c r="E95" s="163"/>
      <c r="F95" s="182"/>
      <c r="G95" s="186"/>
      <c r="H95" s="188"/>
      <c r="I95" s="170"/>
      <c r="J95" s="172"/>
      <c r="K95" s="173"/>
      <c r="L95" s="163"/>
      <c r="M95" s="184"/>
    </row>
    <row r="96" spans="1:13" ht="61.9" customHeight="1">
      <c r="A96" s="192" t="s">
        <v>37</v>
      </c>
      <c r="B96" s="170" t="s">
        <v>122</v>
      </c>
      <c r="C96" s="180">
        <f>L96+L97</f>
        <v>10696.142</v>
      </c>
      <c r="D96" s="26" t="s">
        <v>72</v>
      </c>
      <c r="E96" s="38">
        <v>65</v>
      </c>
      <c r="F96" s="100">
        <f>56.6</f>
        <v>56.6</v>
      </c>
      <c r="G96" s="101">
        <v>111.7</v>
      </c>
      <c r="H96" s="102">
        <v>95</v>
      </c>
      <c r="I96" s="78"/>
      <c r="J96" s="78"/>
      <c r="K96" s="103"/>
      <c r="L96" s="97">
        <f>E96+F96+G96+H96+I96+J96+K96</f>
        <v>328.3</v>
      </c>
      <c r="M96" s="104"/>
    </row>
    <row r="97" spans="1:13" ht="48.6" customHeight="1">
      <c r="A97" s="192" t="s">
        <v>36</v>
      </c>
      <c r="B97" s="170"/>
      <c r="C97" s="180">
        <f>L97+L100</f>
        <v>10492.842000000001</v>
      </c>
      <c r="D97" s="26" t="s">
        <v>17</v>
      </c>
      <c r="E97" s="38">
        <f>690-125</f>
        <v>565</v>
      </c>
      <c r="F97" s="105">
        <f>727.842+347</f>
        <v>1074.8420000000001</v>
      </c>
      <c r="G97" s="38">
        <v>1308</v>
      </c>
      <c r="H97" s="57">
        <v>2056</v>
      </c>
      <c r="I97" s="106">
        <v>1788</v>
      </c>
      <c r="J97" s="106">
        <v>1788</v>
      </c>
      <c r="K97" s="106">
        <v>1788</v>
      </c>
      <c r="L97" s="55">
        <f>E97+F97+G97+H97+I97+J97+K97</f>
        <v>10367.842000000001</v>
      </c>
      <c r="M97" s="26"/>
    </row>
    <row r="98" spans="1:13" ht="48.6" customHeight="1">
      <c r="A98" s="220" t="s">
        <v>39</v>
      </c>
      <c r="B98" s="222" t="s">
        <v>129</v>
      </c>
      <c r="C98" s="180">
        <f>L98+L99</f>
        <v>246.78399999999999</v>
      </c>
      <c r="D98" s="26" t="s">
        <v>72</v>
      </c>
      <c r="E98" s="38"/>
      <c r="F98" s="105"/>
      <c r="G98" s="38"/>
      <c r="H98" s="57">
        <v>46.783999999999999</v>
      </c>
      <c r="I98" s="106"/>
      <c r="J98" s="106"/>
      <c r="K98" s="106"/>
      <c r="L98" s="97">
        <f>E98+F98+G98+H98+I98+J98+K98</f>
        <v>46.783999999999999</v>
      </c>
      <c r="M98" s="26"/>
    </row>
    <row r="99" spans="1:13" ht="48.6" customHeight="1">
      <c r="A99" s="221"/>
      <c r="B99" s="223"/>
      <c r="C99" s="180">
        <f>L99+L102</f>
        <v>335.04700000000003</v>
      </c>
      <c r="D99" s="26" t="s">
        <v>17</v>
      </c>
      <c r="E99" s="38"/>
      <c r="F99" s="105"/>
      <c r="G99" s="38"/>
      <c r="H99" s="57">
        <v>200</v>
      </c>
      <c r="I99" s="106"/>
      <c r="J99" s="106"/>
      <c r="K99" s="106"/>
      <c r="L99" s="55">
        <f>E99+F99+G99+H99+I99+J99+K99</f>
        <v>200</v>
      </c>
      <c r="M99" s="26"/>
    </row>
    <row r="100" spans="1:13" ht="140.25" customHeight="1">
      <c r="A100" s="25" t="s">
        <v>75</v>
      </c>
      <c r="B100" s="98" t="s">
        <v>38</v>
      </c>
      <c r="C100" s="99">
        <f>L100+L106</f>
        <v>125</v>
      </c>
      <c r="D100" s="26" t="s">
        <v>17</v>
      </c>
      <c r="E100" s="38"/>
      <c r="F100" s="76">
        <v>125</v>
      </c>
      <c r="G100" s="38"/>
      <c r="H100" s="38"/>
      <c r="I100" s="38"/>
      <c r="J100" s="38"/>
      <c r="K100" s="38"/>
      <c r="L100" s="35">
        <f>E100+F100+G100+H100+I100</f>
        <v>125</v>
      </c>
      <c r="M100" s="26"/>
    </row>
    <row r="101" spans="1:13" ht="155.25" customHeight="1">
      <c r="A101" s="25" t="s">
        <v>81</v>
      </c>
      <c r="B101" s="98" t="s">
        <v>66</v>
      </c>
      <c r="C101" s="81">
        <f>L101</f>
        <v>155.501</v>
      </c>
      <c r="D101" s="82" t="s">
        <v>72</v>
      </c>
      <c r="E101" s="77"/>
      <c r="F101" s="151">
        <v>155.501</v>
      </c>
      <c r="G101" s="38"/>
      <c r="H101" s="38"/>
      <c r="I101" s="38"/>
      <c r="J101" s="38"/>
      <c r="K101" s="38"/>
      <c r="L101" s="35">
        <f>E101+F101+G101+H101+I101</f>
        <v>155.501</v>
      </c>
      <c r="M101" s="107"/>
    </row>
    <row r="102" spans="1:13" ht="93" customHeight="1">
      <c r="A102" s="108" t="s">
        <v>75</v>
      </c>
      <c r="B102" s="109" t="s">
        <v>76</v>
      </c>
      <c r="C102" s="110">
        <f>L102</f>
        <v>135.047</v>
      </c>
      <c r="D102" s="111" t="s">
        <v>72</v>
      </c>
      <c r="E102" s="78"/>
      <c r="F102" s="112"/>
      <c r="G102" s="77">
        <v>135.047</v>
      </c>
      <c r="H102" s="77"/>
      <c r="I102" s="77"/>
      <c r="J102" s="77"/>
      <c r="K102" s="77"/>
      <c r="L102" s="113">
        <f>E102+F102+G102+H102+I102</f>
        <v>135.047</v>
      </c>
      <c r="M102" s="114"/>
    </row>
    <row r="103" spans="1:13" ht="93" customHeight="1">
      <c r="A103" s="115" t="s">
        <v>81</v>
      </c>
      <c r="B103" s="116" t="s">
        <v>82</v>
      </c>
      <c r="C103" s="117">
        <v>25.760999999999999</v>
      </c>
      <c r="D103" s="118" t="s">
        <v>72</v>
      </c>
      <c r="E103" s="78"/>
      <c r="F103" s="100"/>
      <c r="G103" s="78">
        <v>25.760999999999999</v>
      </c>
      <c r="H103" s="78"/>
      <c r="I103" s="78"/>
      <c r="J103" s="78"/>
      <c r="K103" s="78"/>
      <c r="L103" s="97">
        <f>E103+F103+G103+H103+I103</f>
        <v>25.760999999999999</v>
      </c>
      <c r="M103" s="114"/>
    </row>
    <row r="104" spans="1:13" ht="107.25" customHeight="1">
      <c r="A104" s="115" t="s">
        <v>83</v>
      </c>
      <c r="B104" s="116" t="s">
        <v>84</v>
      </c>
      <c r="C104" s="97">
        <v>88.725999999999999</v>
      </c>
      <c r="D104" s="118" t="s">
        <v>72</v>
      </c>
      <c r="E104" s="78"/>
      <c r="F104" s="100"/>
      <c r="G104" s="78">
        <v>88.725999999999999</v>
      </c>
      <c r="H104" s="78"/>
      <c r="I104" s="78"/>
      <c r="J104" s="78"/>
      <c r="K104" s="78"/>
      <c r="L104" s="97">
        <f>E104+F104+G104+H104+I104</f>
        <v>88.725999999999999</v>
      </c>
      <c r="M104" s="114"/>
    </row>
    <row r="105" spans="1:13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</row>
    <row r="106" spans="1:13">
      <c r="A106" s="195" t="s">
        <v>40</v>
      </c>
      <c r="B106" s="195"/>
      <c r="C106" s="195"/>
      <c r="D106" s="195"/>
      <c r="E106" s="195"/>
      <c r="F106" s="195"/>
      <c r="G106" s="195"/>
      <c r="H106" s="195"/>
      <c r="I106" s="195"/>
      <c r="J106" s="195"/>
      <c r="K106" s="195"/>
      <c r="L106" s="195"/>
      <c r="M106" s="195"/>
    </row>
    <row r="107" spans="1:13" ht="102">
      <c r="A107" s="120" t="s">
        <v>41</v>
      </c>
      <c r="B107" s="25" t="s">
        <v>123</v>
      </c>
      <c r="C107" s="120">
        <f>L107</f>
        <v>268.44600000000003</v>
      </c>
      <c r="D107" s="121" t="s">
        <v>72</v>
      </c>
      <c r="E107" s="119"/>
      <c r="F107" s="142">
        <v>268.44600000000003</v>
      </c>
      <c r="G107" s="119"/>
      <c r="H107" s="119"/>
      <c r="I107" s="119"/>
      <c r="J107" s="119"/>
      <c r="K107" s="119"/>
      <c r="L107" s="34">
        <f>F107</f>
        <v>268.44600000000003</v>
      </c>
      <c r="M107" s="119" t="s">
        <v>42</v>
      </c>
    </row>
    <row r="108" spans="1:13" s="3" customFormat="1" ht="156" customHeight="1">
      <c r="A108" s="120" t="s">
        <v>43</v>
      </c>
      <c r="B108" s="122" t="s">
        <v>124</v>
      </c>
      <c r="C108" s="123">
        <f>L108</f>
        <v>1195.6859999999999</v>
      </c>
      <c r="D108" s="23" t="s">
        <v>72</v>
      </c>
      <c r="E108" s="124"/>
      <c r="F108" s="142">
        <v>1195.6859999999999</v>
      </c>
      <c r="G108" s="124"/>
      <c r="H108" s="124"/>
      <c r="I108" s="124"/>
      <c r="J108" s="124"/>
      <c r="K108" s="124"/>
      <c r="L108" s="125">
        <f>E108+F108+G108</f>
        <v>1195.6859999999999</v>
      </c>
      <c r="M108" s="126"/>
    </row>
    <row r="109" spans="1:13" s="3" customFormat="1" ht="93" customHeight="1">
      <c r="A109" s="120" t="s">
        <v>44</v>
      </c>
      <c r="B109" s="122" t="s">
        <v>125</v>
      </c>
      <c r="C109" s="123">
        <f>L109</f>
        <v>765.01600000000008</v>
      </c>
      <c r="D109" s="23" t="s">
        <v>72</v>
      </c>
      <c r="E109" s="124"/>
      <c r="F109" s="142">
        <v>362.95600000000002</v>
      </c>
      <c r="G109" s="127"/>
      <c r="H109" s="128">
        <v>402.06</v>
      </c>
      <c r="I109" s="124"/>
      <c r="J109" s="124"/>
      <c r="K109" s="124"/>
      <c r="L109" s="125">
        <f>F109+H109</f>
        <v>765.01600000000008</v>
      </c>
      <c r="M109" s="126"/>
    </row>
    <row r="110" spans="1:13" s="3" customFormat="1" ht="64.5" customHeight="1">
      <c r="A110" s="120" t="s">
        <v>45</v>
      </c>
      <c r="B110" s="122" t="s">
        <v>126</v>
      </c>
      <c r="C110" s="123">
        <f>L110</f>
        <v>356.8</v>
      </c>
      <c r="D110" s="23" t="s">
        <v>72</v>
      </c>
      <c r="E110" s="124"/>
      <c r="F110" s="142">
        <v>356.8</v>
      </c>
      <c r="G110" s="124"/>
      <c r="H110" s="124"/>
      <c r="I110" s="124"/>
      <c r="J110" s="124"/>
      <c r="K110" s="124"/>
      <c r="L110" s="125">
        <f>E110+F110+G110</f>
        <v>356.8</v>
      </c>
      <c r="M110" s="126"/>
    </row>
    <row r="111" spans="1:13">
      <c r="A111" s="189" t="s">
        <v>46</v>
      </c>
      <c r="B111" s="189"/>
      <c r="C111" s="189"/>
      <c r="D111" s="189"/>
      <c r="E111" s="189"/>
      <c r="F111" s="189"/>
      <c r="G111" s="189"/>
      <c r="H111" s="189"/>
      <c r="I111" s="189"/>
      <c r="J111" s="189"/>
      <c r="K111" s="189"/>
      <c r="L111" s="189"/>
      <c r="M111" s="189"/>
    </row>
    <row r="112" spans="1:13" ht="63.75">
      <c r="A112" s="129" t="s">
        <v>47</v>
      </c>
      <c r="B112" s="130" t="s">
        <v>48</v>
      </c>
      <c r="C112" s="131">
        <f>L112</f>
        <v>468.5</v>
      </c>
      <c r="D112" s="132" t="s">
        <v>72</v>
      </c>
      <c r="E112" s="38">
        <v>468.5</v>
      </c>
      <c r="F112" s="133"/>
      <c r="G112" s="133"/>
      <c r="H112" s="133"/>
      <c r="I112" s="133"/>
      <c r="J112" s="133"/>
      <c r="K112" s="133"/>
      <c r="L112" s="154">
        <f>E112</f>
        <v>468.5</v>
      </c>
      <c r="M112" s="134"/>
    </row>
    <row r="113" spans="1:13" ht="19.350000000000001" customHeight="1">
      <c r="A113" s="180" t="s">
        <v>49</v>
      </c>
      <c r="B113" s="180"/>
      <c r="C113" s="180"/>
      <c r="D113" s="180"/>
      <c r="E113" s="180"/>
      <c r="F113" s="180"/>
      <c r="G113" s="180"/>
      <c r="H113" s="180"/>
      <c r="I113" s="180"/>
      <c r="J113" s="180"/>
      <c r="K113" s="180"/>
      <c r="L113" s="180"/>
      <c r="M113" s="180"/>
    </row>
    <row r="114" spans="1:13" ht="206.25" customHeight="1">
      <c r="A114" s="135" t="s">
        <v>50</v>
      </c>
      <c r="B114" s="136" t="s">
        <v>51</v>
      </c>
      <c r="C114" s="131">
        <f t="shared" ref="C114:C120" si="5">L114</f>
        <v>339.4</v>
      </c>
      <c r="D114" s="26" t="s">
        <v>72</v>
      </c>
      <c r="E114" s="38">
        <f>20-7.4</f>
        <v>12.6</v>
      </c>
      <c r="F114" s="151">
        <v>179.3</v>
      </c>
      <c r="G114" s="38">
        <v>27.5</v>
      </c>
      <c r="H114" s="38">
        <v>30</v>
      </c>
      <c r="I114" s="38">
        <v>30</v>
      </c>
      <c r="J114" s="38">
        <v>30</v>
      </c>
      <c r="K114" s="38">
        <v>30</v>
      </c>
      <c r="L114" s="154">
        <f>E114+F114+G114+H114+I114+J114+K114</f>
        <v>339.4</v>
      </c>
      <c r="M114" s="134"/>
    </row>
    <row r="115" spans="1:13" ht="105.75" customHeight="1">
      <c r="A115" s="135" t="s">
        <v>52</v>
      </c>
      <c r="B115" s="136" t="s">
        <v>53</v>
      </c>
      <c r="C115" s="11">
        <f t="shared" si="5"/>
        <v>0</v>
      </c>
      <c r="D115" s="26" t="s">
        <v>72</v>
      </c>
      <c r="E115" s="134"/>
      <c r="F115" s="134"/>
      <c r="G115" s="134"/>
      <c r="H115" s="134"/>
      <c r="I115" s="137"/>
      <c r="J115" s="12"/>
      <c r="K115" s="137"/>
      <c r="L115" s="138">
        <f>E115+F115+G115+H115+I115+J116+K115</f>
        <v>0</v>
      </c>
      <c r="M115" s="134"/>
    </row>
    <row r="116" spans="1:13" ht="105.75" customHeight="1">
      <c r="A116" s="135" t="s">
        <v>107</v>
      </c>
      <c r="B116" s="136" t="s">
        <v>109</v>
      </c>
      <c r="C116" s="137"/>
      <c r="D116" s="26"/>
      <c r="E116" s="134"/>
      <c r="F116" s="134"/>
      <c r="G116" s="134"/>
      <c r="H116" s="134"/>
      <c r="I116" s="137"/>
      <c r="J116" s="137"/>
      <c r="K116" s="137"/>
      <c r="L116" s="137"/>
      <c r="M116" s="134"/>
    </row>
    <row r="117" spans="1:13" ht="37.35" customHeight="1">
      <c r="A117" s="180" t="s">
        <v>54</v>
      </c>
      <c r="B117" s="180"/>
      <c r="C117" s="180">
        <f t="shared" si="5"/>
        <v>0</v>
      </c>
      <c r="D117" s="180"/>
      <c r="E117" s="180"/>
      <c r="F117" s="180"/>
      <c r="G117" s="180"/>
      <c r="H117" s="180"/>
      <c r="I117" s="180"/>
      <c r="J117" s="180"/>
      <c r="K117" s="180"/>
      <c r="L117" s="180">
        <f>E117+F117+G117+H117+I117</f>
        <v>0</v>
      </c>
      <c r="M117" s="180"/>
    </row>
    <row r="118" spans="1:13" ht="66.75" customHeight="1">
      <c r="A118" s="25" t="s">
        <v>55</v>
      </c>
      <c r="B118" s="99" t="s">
        <v>65</v>
      </c>
      <c r="C118" s="11">
        <f t="shared" si="5"/>
        <v>149.52199999999999</v>
      </c>
      <c r="D118" s="26" t="s">
        <v>72</v>
      </c>
      <c r="E118" s="99"/>
      <c r="F118" s="99"/>
      <c r="G118" s="24">
        <v>149.52199999999999</v>
      </c>
      <c r="H118" s="24"/>
      <c r="I118" s="99"/>
      <c r="J118" s="99"/>
      <c r="K118" s="99"/>
      <c r="L118" s="138">
        <f>E118+F118+G118+H118+I118</f>
        <v>149.52199999999999</v>
      </c>
      <c r="M118" s="99"/>
    </row>
    <row r="119" spans="1:13" ht="19.350000000000001" customHeight="1">
      <c r="A119" s="192" t="s">
        <v>56</v>
      </c>
      <c r="B119" s="192"/>
      <c r="C119" s="192">
        <f t="shared" si="5"/>
        <v>0</v>
      </c>
      <c r="D119" s="192"/>
      <c r="E119" s="192"/>
      <c r="F119" s="192"/>
      <c r="G119" s="192"/>
      <c r="H119" s="192"/>
      <c r="I119" s="192"/>
      <c r="J119" s="192"/>
      <c r="K119" s="192"/>
      <c r="L119" s="192">
        <f>E119+F119+G119+H119+I119</f>
        <v>0</v>
      </c>
      <c r="M119" s="192"/>
    </row>
    <row r="120" spans="1:13" ht="62.25" customHeight="1">
      <c r="A120" s="25" t="s">
        <v>57</v>
      </c>
      <c r="B120" s="99" t="s">
        <v>58</v>
      </c>
      <c r="C120" s="11">
        <f t="shared" si="5"/>
        <v>3952.0572099999999</v>
      </c>
      <c r="D120" s="26" t="s">
        <v>72</v>
      </c>
      <c r="E120" s="138">
        <v>0</v>
      </c>
      <c r="F120" s="35">
        <v>597.48721</v>
      </c>
      <c r="G120" s="24">
        <v>672.27</v>
      </c>
      <c r="H120" s="147">
        <v>672.3</v>
      </c>
      <c r="I120" s="99">
        <v>670</v>
      </c>
      <c r="J120" s="99">
        <v>670</v>
      </c>
      <c r="K120" s="99">
        <v>670</v>
      </c>
      <c r="L120" s="138">
        <f>F120+G120+H120+I120+J120+K120</f>
        <v>3952.0572099999999</v>
      </c>
      <c r="M120" s="99"/>
    </row>
    <row r="121" spans="1:13" ht="19.350000000000001" customHeight="1">
      <c r="A121" s="192" t="s">
        <v>59</v>
      </c>
      <c r="B121" s="192"/>
      <c r="C121" s="192"/>
      <c r="D121" s="192"/>
      <c r="E121" s="192"/>
      <c r="F121" s="192"/>
      <c r="G121" s="192"/>
      <c r="H121" s="192"/>
      <c r="I121" s="192"/>
      <c r="J121" s="192"/>
      <c r="K121" s="192"/>
      <c r="L121" s="192"/>
      <c r="M121" s="192"/>
    </row>
    <row r="122" spans="1:13" ht="102" customHeight="1">
      <c r="A122" s="25" t="s">
        <v>60</v>
      </c>
      <c r="B122" s="99" t="s">
        <v>68</v>
      </c>
      <c r="C122" s="11">
        <f>L122</f>
        <v>130.99600000000001</v>
      </c>
      <c r="D122" s="26" t="s">
        <v>72</v>
      </c>
      <c r="E122" s="99"/>
      <c r="F122" s="35">
        <v>130.99600000000001</v>
      </c>
      <c r="G122" s="24"/>
      <c r="H122" s="99"/>
      <c r="I122" s="99"/>
      <c r="J122" s="99"/>
      <c r="K122" s="99"/>
      <c r="L122" s="138">
        <f>E122+F122+G122+H122+I122</f>
        <v>130.99600000000001</v>
      </c>
      <c r="M122" s="99"/>
    </row>
    <row r="123" spans="1:13" ht="87" customHeight="1">
      <c r="A123" s="25" t="s">
        <v>73</v>
      </c>
      <c r="B123" s="99" t="s">
        <v>80</v>
      </c>
      <c r="C123" s="11">
        <f>L123</f>
        <v>69.986000000000004</v>
      </c>
      <c r="D123" s="26" t="s">
        <v>72</v>
      </c>
      <c r="E123" s="99"/>
      <c r="F123" s="139"/>
      <c r="G123" s="35">
        <v>69.986000000000004</v>
      </c>
      <c r="H123" s="99"/>
      <c r="I123" s="99"/>
      <c r="J123" s="99"/>
      <c r="K123" s="99"/>
      <c r="L123" s="138">
        <f>E123+F123+G123+H123+I123</f>
        <v>69.986000000000004</v>
      </c>
      <c r="M123" s="99"/>
    </row>
    <row r="124" spans="1:13" ht="64.5" customHeight="1">
      <c r="A124" s="25" t="s">
        <v>74</v>
      </c>
      <c r="B124" s="99" t="s">
        <v>86</v>
      </c>
      <c r="C124" s="11">
        <f>L124</f>
        <v>270.178</v>
      </c>
      <c r="D124" s="26" t="s">
        <v>72</v>
      </c>
      <c r="E124" s="99"/>
      <c r="F124" s="139"/>
      <c r="G124" s="35">
        <v>270.178</v>
      </c>
      <c r="H124" s="99"/>
      <c r="I124" s="99"/>
      <c r="J124" s="99"/>
      <c r="K124" s="99"/>
      <c r="L124" s="138">
        <f>E124+F124+G124+H124+I124</f>
        <v>270.178</v>
      </c>
      <c r="M124" s="99"/>
    </row>
    <row r="125" spans="1:13" ht="71.25" customHeight="1">
      <c r="A125" s="25" t="s">
        <v>104</v>
      </c>
      <c r="B125" s="99" t="s">
        <v>102</v>
      </c>
      <c r="C125" s="11">
        <f>H125+I125</f>
        <v>0</v>
      </c>
      <c r="D125" s="26" t="s">
        <v>72</v>
      </c>
      <c r="E125" s="99"/>
      <c r="F125" s="139"/>
      <c r="G125" s="35"/>
      <c r="H125" s="24"/>
      <c r="I125" s="24"/>
      <c r="J125" s="24"/>
      <c r="K125" s="24"/>
      <c r="L125" s="138">
        <f>E125+F125+G125+H125+I125+K125</f>
        <v>0</v>
      </c>
      <c r="M125" s="99"/>
    </row>
    <row r="126" spans="1:13" ht="60" customHeight="1">
      <c r="A126" s="25" t="s">
        <v>101</v>
      </c>
      <c r="B126" s="99" t="s">
        <v>103</v>
      </c>
      <c r="C126" s="11">
        <f>J125+K126</f>
        <v>0</v>
      </c>
      <c r="D126" s="26" t="s">
        <v>72</v>
      </c>
      <c r="E126" s="99"/>
      <c r="F126" s="139"/>
      <c r="G126" s="35"/>
      <c r="H126" s="99"/>
      <c r="I126" s="99"/>
      <c r="J126" s="12"/>
      <c r="K126" s="24"/>
      <c r="L126" s="138">
        <f>K126</f>
        <v>0</v>
      </c>
      <c r="M126" s="99"/>
    </row>
    <row r="127" spans="1:13" ht="17.25" customHeight="1">
      <c r="A127" s="207" t="s">
        <v>108</v>
      </c>
      <c r="B127" s="224"/>
      <c r="C127" s="224"/>
      <c r="D127" s="224"/>
      <c r="E127" s="224"/>
      <c r="F127" s="224"/>
      <c r="G127" s="224"/>
      <c r="H127" s="224"/>
      <c r="I127" s="224"/>
      <c r="J127" s="224"/>
      <c r="K127" s="224"/>
      <c r="L127" s="224"/>
      <c r="M127" s="225"/>
    </row>
    <row r="128" spans="1:13" ht="177" customHeight="1">
      <c r="A128" s="25" t="s">
        <v>106</v>
      </c>
      <c r="B128" s="99" t="s">
        <v>127</v>
      </c>
      <c r="C128" s="24">
        <v>1252.0999999999999</v>
      </c>
      <c r="D128" s="26" t="s">
        <v>72</v>
      </c>
      <c r="E128" s="99"/>
      <c r="F128" s="139"/>
      <c r="G128" s="35"/>
      <c r="H128" s="99"/>
      <c r="I128" s="99"/>
      <c r="J128" s="24">
        <v>1252.0999999999999</v>
      </c>
      <c r="K128" s="24"/>
      <c r="L128" s="24">
        <v>1252.0999999999999</v>
      </c>
      <c r="M128" s="99"/>
    </row>
    <row r="129" spans="1:14">
      <c r="A129" s="25"/>
      <c r="B129" s="134"/>
      <c r="C129" s="134"/>
      <c r="D129" s="134"/>
      <c r="E129" s="134"/>
      <c r="F129" s="134"/>
      <c r="G129" s="134"/>
      <c r="H129" s="134"/>
      <c r="I129" s="134"/>
      <c r="J129" s="134"/>
      <c r="K129" s="134"/>
      <c r="L129" s="138"/>
      <c r="M129" s="134"/>
    </row>
    <row r="130" spans="1:14">
      <c r="A130" s="134"/>
      <c r="B130" s="5" t="s">
        <v>61</v>
      </c>
      <c r="C130" s="4">
        <f>C132+C133</f>
        <v>215664.72882999998</v>
      </c>
      <c r="D130" s="5"/>
      <c r="E130" s="10">
        <f t="shared" ref="E130:K130" si="6">E132+E133</f>
        <v>33253.199999999997</v>
      </c>
      <c r="F130" s="4">
        <f t="shared" si="6"/>
        <v>38168.530650000001</v>
      </c>
      <c r="G130" s="4">
        <f t="shared" si="6"/>
        <v>39397.578179999997</v>
      </c>
      <c r="H130" s="144">
        <f t="shared" si="6"/>
        <v>34399.82</v>
      </c>
      <c r="I130" s="144">
        <f t="shared" si="6"/>
        <v>22741.9</v>
      </c>
      <c r="J130" s="144">
        <f t="shared" si="6"/>
        <v>24387.5</v>
      </c>
      <c r="K130" s="10">
        <f t="shared" si="6"/>
        <v>23316.199999999997</v>
      </c>
      <c r="L130" s="11">
        <f>E130+F130+G130+H130+I130+J130+K130</f>
        <v>215664.72882999998</v>
      </c>
      <c r="M130" s="134"/>
    </row>
    <row r="131" spans="1:14">
      <c r="A131" s="134"/>
      <c r="B131" s="134" t="s">
        <v>62</v>
      </c>
      <c r="C131" s="5"/>
      <c r="D131" s="5"/>
      <c r="E131" s="5"/>
      <c r="F131" s="5"/>
      <c r="G131" s="5"/>
      <c r="H131" s="5"/>
      <c r="I131" s="5"/>
      <c r="J131" s="5"/>
      <c r="K131" s="5"/>
      <c r="L131" s="11"/>
      <c r="M131" s="134"/>
    </row>
    <row r="132" spans="1:14" ht="45.75" customHeight="1">
      <c r="A132" s="134"/>
      <c r="B132" s="140" t="s">
        <v>63</v>
      </c>
      <c r="C132" s="5">
        <f>L132</f>
        <v>59203</v>
      </c>
      <c r="D132" s="5"/>
      <c r="E132" s="5">
        <f>E19+E78+E97</f>
        <v>7292</v>
      </c>
      <c r="F132" s="5">
        <f>F19+F78+F97+F100</f>
        <v>9896</v>
      </c>
      <c r="G132" s="4">
        <f>G19+G78+G97</f>
        <v>21787.777999999998</v>
      </c>
      <c r="H132" s="4">
        <f>H19+H78+H97+H99</f>
        <v>14863.222</v>
      </c>
      <c r="I132" s="6">
        <f>I19+I78+I97</f>
        <v>1788</v>
      </c>
      <c r="J132" s="5">
        <f>J19+J78+J97</f>
        <v>1788</v>
      </c>
      <c r="K132" s="5">
        <f>K19+K78+K97</f>
        <v>1788</v>
      </c>
      <c r="L132" s="11">
        <f>E132+F132+G132+H132+I132+J132+K132</f>
        <v>59203</v>
      </c>
      <c r="M132" s="134"/>
    </row>
    <row r="133" spans="1:14" ht="44.25" customHeight="1">
      <c r="A133" s="134"/>
      <c r="B133" s="140" t="s">
        <v>64</v>
      </c>
      <c r="C133" s="4">
        <f>L133</f>
        <v>156461.72882999998</v>
      </c>
      <c r="D133" s="5"/>
      <c r="E133" s="6">
        <v>25961.200000000001</v>
      </c>
      <c r="F133" s="4">
        <f>F18+F77+F90+F91+F92+F96+F100+F101+F107+F108+F110+F114+F120+F122+F109</f>
        <v>28272.530649999997</v>
      </c>
      <c r="G133" s="4">
        <f>G18+G90+G91+G92+G96+G102+G103+G104+G114+G118+G120+G123+G124</f>
        <v>17609.800180000002</v>
      </c>
      <c r="H133" s="10">
        <f>H18+H90+H93+H94+H96+H109+H114+H120+H98</f>
        <v>19536.597999999998</v>
      </c>
      <c r="I133" s="10">
        <f>I18+I77+I90+I91+I96+I112+I114+I118+I120+I94</f>
        <v>20953.900000000001</v>
      </c>
      <c r="J133" s="4">
        <f>J18+J90+J94+J114+J120+J128</f>
        <v>22599.5</v>
      </c>
      <c r="K133" s="4">
        <f>K18+K77+K90+K91+K94+K112+K114+K118+K115+K126+K120+K92+K125</f>
        <v>21528.199999999997</v>
      </c>
      <c r="L133" s="141">
        <f>E133+F133+G133+H133+I133+J133+K133</f>
        <v>156461.72882999998</v>
      </c>
      <c r="M133" s="134"/>
      <c r="N133" t="s">
        <v>118</v>
      </c>
    </row>
    <row r="134" spans="1:14" ht="15.7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</row>
    <row r="135" spans="1:14" ht="15.7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</row>
    <row r="136" spans="1:14" ht="15.7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</row>
    <row r="137" spans="1:14" ht="15.7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</row>
    <row r="138" spans="1:14" ht="15.7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</row>
    <row r="139" spans="1:14" ht="15.7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</row>
    <row r="140" spans="1:14" ht="15.7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</row>
    <row r="141" spans="1:14" ht="15.7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</row>
    <row r="142" spans="1:14" ht="15.7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</row>
    <row r="143" spans="1:14" ht="15.7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</row>
    <row r="144" spans="1:14" ht="15.7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</row>
    <row r="145" spans="1:13" ht="15.7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</row>
    <row r="146" spans="1:13" ht="15.7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</row>
  </sheetData>
  <sheetProtection selectLockedCells="1" selectUnlockedCells="1"/>
  <mergeCells count="137">
    <mergeCell ref="C60:C61"/>
    <mergeCell ref="A98:A99"/>
    <mergeCell ref="B98:B99"/>
    <mergeCell ref="C98:C99"/>
    <mergeCell ref="A127:M127"/>
    <mergeCell ref="A69:A70"/>
    <mergeCell ref="A71:A72"/>
    <mergeCell ref="B71:B72"/>
    <mergeCell ref="A77:A78"/>
    <mergeCell ref="B77:B78"/>
    <mergeCell ref="J20:J21"/>
    <mergeCell ref="K20:K21"/>
    <mergeCell ref="B60:B61"/>
    <mergeCell ref="B62:B63"/>
    <mergeCell ref="B64:B65"/>
    <mergeCell ref="B69:B70"/>
    <mergeCell ref="B47:B48"/>
    <mergeCell ref="B49:B50"/>
    <mergeCell ref="C49:C50"/>
    <mergeCell ref="B41:B42"/>
    <mergeCell ref="C41:C42"/>
    <mergeCell ref="B43:B44"/>
    <mergeCell ref="C43:C44"/>
    <mergeCell ref="B45:B46"/>
    <mergeCell ref="C45:C46"/>
    <mergeCell ref="C47:C48"/>
    <mergeCell ref="C53:C54"/>
    <mergeCell ref="B53:B54"/>
    <mergeCell ref="C57:C58"/>
    <mergeCell ref="B57:B58"/>
    <mergeCell ref="B51:B52"/>
    <mergeCell ref="C51:C52"/>
    <mergeCell ref="C55:C56"/>
    <mergeCell ref="B55:B56"/>
    <mergeCell ref="I1:L1"/>
    <mergeCell ref="I3:M3"/>
    <mergeCell ref="I4:M4"/>
    <mergeCell ref="I5:M5"/>
    <mergeCell ref="I7:M7"/>
    <mergeCell ref="I6:M6"/>
    <mergeCell ref="L10:M10"/>
    <mergeCell ref="A11:L11"/>
    <mergeCell ref="A12:L12"/>
    <mergeCell ref="A13:L13"/>
    <mergeCell ref="A15:A16"/>
    <mergeCell ref="B15:B16"/>
    <mergeCell ref="C15:C16"/>
    <mergeCell ref="D15:D16"/>
    <mergeCell ref="E15:L15"/>
    <mergeCell ref="C20:C22"/>
    <mergeCell ref="D20:D21"/>
    <mergeCell ref="E20:E21"/>
    <mergeCell ref="F20:F21"/>
    <mergeCell ref="M15:M16"/>
    <mergeCell ref="A17:M17"/>
    <mergeCell ref="A18:A19"/>
    <mergeCell ref="B18:B19"/>
    <mergeCell ref="C18:C19"/>
    <mergeCell ref="M18:M19"/>
    <mergeCell ref="G20:G21"/>
    <mergeCell ref="H20:H21"/>
    <mergeCell ref="I20:I21"/>
    <mergeCell ref="L20:L21"/>
    <mergeCell ref="M20:M21"/>
    <mergeCell ref="A23:A24"/>
    <mergeCell ref="B23:B24"/>
    <mergeCell ref="C23:C24"/>
    <mergeCell ref="A20:A22"/>
    <mergeCell ref="B20:B22"/>
    <mergeCell ref="A25:A26"/>
    <mergeCell ref="B25:B26"/>
    <mergeCell ref="C25:C26"/>
    <mergeCell ref="A28:A29"/>
    <mergeCell ref="B28:B29"/>
    <mergeCell ref="C28:C29"/>
    <mergeCell ref="A30:A31"/>
    <mergeCell ref="B30:B31"/>
    <mergeCell ref="C30:C31"/>
    <mergeCell ref="A35:A36"/>
    <mergeCell ref="B35:B36"/>
    <mergeCell ref="C35:C36"/>
    <mergeCell ref="A33:A34"/>
    <mergeCell ref="B33:B34"/>
    <mergeCell ref="C33:C34"/>
    <mergeCell ref="A37:A38"/>
    <mergeCell ref="B37:B38"/>
    <mergeCell ref="C37:C38"/>
    <mergeCell ref="A39:A40"/>
    <mergeCell ref="B39:B40"/>
    <mergeCell ref="C39:C40"/>
    <mergeCell ref="M77:M78"/>
    <mergeCell ref="A79:A80"/>
    <mergeCell ref="B79:B80"/>
    <mergeCell ref="C79:C80"/>
    <mergeCell ref="A87:A88"/>
    <mergeCell ref="B87:B88"/>
    <mergeCell ref="C87:C88"/>
    <mergeCell ref="A81:A82"/>
    <mergeCell ref="B81:B82"/>
    <mergeCell ref="A119:M119"/>
    <mergeCell ref="A121:M121"/>
    <mergeCell ref="A89:M89"/>
    <mergeCell ref="A96:A97"/>
    <mergeCell ref="B96:B97"/>
    <mergeCell ref="C96:C97"/>
    <mergeCell ref="A106:M106"/>
    <mergeCell ref="A117:M117"/>
    <mergeCell ref="B75:B76"/>
    <mergeCell ref="A113:M113"/>
    <mergeCell ref="F94:F95"/>
    <mergeCell ref="M94:M95"/>
    <mergeCell ref="G94:G95"/>
    <mergeCell ref="H94:H95"/>
    <mergeCell ref="A111:M111"/>
    <mergeCell ref="C83:C84"/>
    <mergeCell ref="A85:A86"/>
    <mergeCell ref="C77:C78"/>
    <mergeCell ref="C64:C65"/>
    <mergeCell ref="I94:I95"/>
    <mergeCell ref="J94:J95"/>
    <mergeCell ref="K94:K95"/>
    <mergeCell ref="L94:L95"/>
    <mergeCell ref="B85:B86"/>
    <mergeCell ref="C85:C86"/>
    <mergeCell ref="B94:B95"/>
    <mergeCell ref="C94:C95"/>
    <mergeCell ref="D94:D95"/>
    <mergeCell ref="A66:A67"/>
    <mergeCell ref="B66:B67"/>
    <mergeCell ref="C81:C82"/>
    <mergeCell ref="A83:A84"/>
    <mergeCell ref="B83:B84"/>
    <mergeCell ref="E94:E95"/>
    <mergeCell ref="A94:A95"/>
    <mergeCell ref="A73:A74"/>
    <mergeCell ref="B73:B74"/>
    <mergeCell ref="A75:A76"/>
  </mergeCells>
  <pageMargins left="0.82708333333333328" right="0.2361111111111111" top="0.53125" bottom="0.11805555555555555" header="7.8472222222222221E-2" footer="0.51180555555555551"/>
  <pageSetup paperSize="9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5703125" defaultRowHeight="12.75"/>
  <sheetData/>
  <sheetProtection selectLockedCells="1" selectUnlockedCells="1"/>
  <pageMargins left="0.78749999999999998" right="0.39374999999999999" top="0.78749999999999998" bottom="0.19652777777777777" header="0.51180555555555551" footer="0.51180555555555551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Sheet2</vt:lpstr>
      <vt:lpstr>Sheet1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User2306</cp:lastModifiedBy>
  <cp:lastPrinted>2017-06-23T12:13:16Z</cp:lastPrinted>
  <dcterms:created xsi:type="dcterms:W3CDTF">2015-12-11T11:13:01Z</dcterms:created>
  <dcterms:modified xsi:type="dcterms:W3CDTF">2017-06-26T10:18:22Z</dcterms:modified>
</cp:coreProperties>
</file>