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Дума 20.12.2022" sheetId="1" r:id="rId1"/>
  </sheets>
  <definedNames>
    <definedName name="_xlnm.Print_Area" localSheetId="0">'Дума 20.12.2022'!$A$1:$I$242</definedName>
  </definedNames>
  <calcPr calcId="125725"/>
</workbook>
</file>

<file path=xl/calcChain.xml><?xml version="1.0" encoding="utf-8"?>
<calcChain xmlns="http://schemas.openxmlformats.org/spreadsheetml/2006/main">
  <c r="H74" i="1"/>
  <c r="J24" l="1"/>
  <c r="H43"/>
  <c r="K211" l="1"/>
  <c r="J201"/>
  <c r="H216"/>
  <c r="J211" s="1"/>
  <c r="H241" l="1"/>
  <c r="H235"/>
  <c r="H233" s="1"/>
  <c r="H127" l="1"/>
  <c r="H121"/>
  <c r="H118" l="1"/>
  <c r="H115"/>
  <c r="H126"/>
  <c r="J108"/>
  <c r="J200"/>
  <c r="H42"/>
  <c r="H50"/>
  <c r="H40"/>
  <c r="H36"/>
  <c r="H34"/>
  <c r="H30"/>
  <c r="H28"/>
  <c r="H27"/>
  <c r="H170"/>
  <c r="L211"/>
  <c r="H73"/>
  <c r="H231"/>
  <c r="H206"/>
  <c r="H201" s="1"/>
  <c r="H71" l="1"/>
  <c r="H62" l="1"/>
  <c r="H96" l="1"/>
  <c r="H79"/>
  <c r="H53" s="1"/>
  <c r="H103" l="1"/>
  <c r="H98" l="1"/>
  <c r="H65"/>
  <c r="H61"/>
  <c r="J61"/>
  <c r="H54" l="1"/>
  <c r="J58"/>
  <c r="H55"/>
  <c r="H23" l="1"/>
  <c r="H225"/>
  <c r="H200" s="1"/>
  <c r="H198" s="1"/>
  <c r="H31" l="1"/>
  <c r="H141" l="1"/>
  <c r="H94" l="1"/>
  <c r="H153" l="1"/>
  <c r="H180" l="1"/>
  <c r="H114" l="1"/>
  <c r="H90" l="1"/>
  <c r="H48"/>
  <c r="H44" l="1"/>
  <c r="H24" l="1"/>
  <c r="H148" l="1"/>
  <c r="H133"/>
  <c r="H17"/>
  <c r="H86"/>
  <c r="J11" l="1"/>
  <c r="K146" l="1"/>
  <c r="K145" l="1"/>
  <c r="J143"/>
  <c r="H52" l="1"/>
  <c r="H143"/>
  <c r="K143" s="1"/>
  <c r="J52"/>
  <c r="J128" l="1"/>
  <c r="K200" l="1"/>
  <c r="H238"/>
  <c r="J158"/>
  <c r="H203" l="1"/>
  <c r="H166"/>
  <c r="H161" s="1"/>
  <c r="H164"/>
  <c r="H159" s="1"/>
  <c r="H187"/>
  <c r="H185"/>
  <c r="H110" s="1"/>
  <c r="H184"/>
  <c r="H193"/>
  <c r="H162"/>
  <c r="H178"/>
  <c r="H165"/>
  <c r="H168"/>
  <c r="H111"/>
  <c r="K111" s="1"/>
  <c r="K110" l="1"/>
  <c r="K159"/>
  <c r="H12"/>
  <c r="H186"/>
  <c r="H183" s="1"/>
  <c r="H163"/>
  <c r="H188"/>
  <c r="H108"/>
  <c r="K108" s="1"/>
  <c r="J198" l="1"/>
  <c r="J21" l="1"/>
  <c r="H175" l="1"/>
  <c r="K53"/>
  <c r="H82"/>
  <c r="H78"/>
  <c r="H75"/>
  <c r="H173" l="1"/>
  <c r="H160"/>
  <c r="H66"/>
  <c r="H158" l="1"/>
  <c r="K158" s="1"/>
  <c r="K160"/>
  <c r="K12"/>
  <c r="H131"/>
  <c r="H19" s="1"/>
  <c r="K55" l="1"/>
  <c r="H228"/>
  <c r="H223"/>
  <c r="H218"/>
  <c r="H213"/>
  <c r="H208"/>
  <c r="H138"/>
  <c r="K131"/>
  <c r="H57"/>
  <c r="H69"/>
  <c r="H63"/>
  <c r="H60"/>
  <c r="H125"/>
  <c r="H122"/>
  <c r="H119"/>
  <c r="H116"/>
  <c r="H113"/>
  <c r="H41"/>
  <c r="H38"/>
  <c r="H35"/>
  <c r="H32"/>
  <c r="H29"/>
  <c r="H26"/>
  <c r="K24" l="1"/>
  <c r="H14"/>
  <c r="K198"/>
  <c r="H72"/>
  <c r="H130"/>
  <c r="H18" s="1"/>
  <c r="H16" s="1"/>
  <c r="K16" s="1"/>
  <c r="K23"/>
  <c r="K201"/>
  <c r="K54"/>
  <c r="K52"/>
  <c r="H21"/>
  <c r="K21" s="1"/>
  <c r="H13" l="1"/>
  <c r="H11" s="1"/>
  <c r="H128"/>
  <c r="K128" s="1"/>
  <c r="K130"/>
  <c r="K11" l="1"/>
  <c r="K13"/>
  <c r="K14"/>
</calcChain>
</file>

<file path=xl/comments1.xml><?xml version="1.0" encoding="utf-8"?>
<comments xmlns="http://schemas.openxmlformats.org/spreadsheetml/2006/main">
  <authors>
    <author>Автор</author>
  </authors>
  <commentList>
    <comment ref="I57" authorId="0">
      <text>
        <r>
          <rPr>
            <b/>
            <sz val="9"/>
            <color indexed="81"/>
            <rFont val="Tahoma"/>
            <family val="2"/>
            <charset val="204"/>
          </rPr>
          <t>Автор:</t>
        </r>
        <r>
          <rPr>
            <sz val="9"/>
            <color indexed="81"/>
            <rFont val="Tahoma"/>
            <family val="2"/>
            <charset val="204"/>
          </rPr>
          <t xml:space="preserve">
без класного р-ва, советников</t>
        </r>
      </text>
    </comment>
    <comment ref="H62" authorId="0">
      <text>
        <r>
          <rPr>
            <b/>
            <sz val="9"/>
            <color indexed="81"/>
            <rFont val="Tahoma"/>
            <family val="2"/>
            <charset val="204"/>
          </rPr>
          <t>Автор:</t>
        </r>
        <r>
          <rPr>
            <sz val="9"/>
            <color indexed="81"/>
            <rFont val="Tahoma"/>
            <family val="2"/>
            <charset val="204"/>
          </rPr>
          <t xml:space="preserve">
мячи лицей пожертвования - 50,0; 70- комп.техника плат.услу,ги, гимназия 10- мячи,50-проектор пл.услуги</t>
        </r>
      </text>
    </commen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H73" authorId="0">
      <text>
        <r>
          <rPr>
            <b/>
            <sz val="9"/>
            <color indexed="81"/>
            <rFont val="Tahoma"/>
            <family val="2"/>
            <charset val="204"/>
          </rPr>
          <t>Автор:</t>
        </r>
        <r>
          <rPr>
            <sz val="9"/>
            <color indexed="81"/>
            <rFont val="Tahoma"/>
            <family val="2"/>
            <charset val="204"/>
          </rPr>
          <t xml:space="preserve">
налоги выравниваниевыравнивание налог на им-во и отопление</t>
        </r>
      </text>
    </comment>
    <comment ref="I228"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<sst xmlns="http://schemas.openxmlformats.org/spreadsheetml/2006/main" count="443" uniqueCount="177">
  <si>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</si>
  <si>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</si>
  <si>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</si>
  <si>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</si>
  <si>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</si>
  <si>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</si>
  <si>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</si>
  <si>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</si>
  <si>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</si>
  <si>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</si>
  <si>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</si>
  <si>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</si>
  <si>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</si>
  <si>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</si>
  <si>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</si>
  <si>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</si>
  <si>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</si>
  <si>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</si>
  <si>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</si>
  <si>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</si>
  <si>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</si>
  <si>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</si>
  <si>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</si>
  <si>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</si>
  <si>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</si>
  <si>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</si>
  <si>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</si>
  <si>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</si>
  <si>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</si>
  <si>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</si>
  <si>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</si>
  <si>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</si>
  <si>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</si>
  <si>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</si>
  <si>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</si>
  <si>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</si>
  <si>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</si>
  <si>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</si>
  <si>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</si>
  <si>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</si>
  <si>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</si>
  <si>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</si>
  <si>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</si>
  <si>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</si>
  <si>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</si>
  <si>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</si>
  <si>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</si>
  <si>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</si>
  <si>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</si>
  <si>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</si>
  <si>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</si>
  <si>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</si>
  <si>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</si>
  <si>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</si>
  <si>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</si>
  <si>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</si>
  <si>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</si>
  <si>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</si>
  <si>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</si>
  <si>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</si>
  <si>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</si>
  <si>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</si>
  <si>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</si>
  <si>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</si>
  <si>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</si>
  <si>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</si>
  <si>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</si>
  <si>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</si>
  <si>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</si>
  <si>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</si>
  <si>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</si>
  <si>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</si>
  <si>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</si>
  <si>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</si>
  <si>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</si>
  <si>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</si>
  <si>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</si>
  <si>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</si>
  <si>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</si>
  <si>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</si>
  <si>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</si>
  <si>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</si>
  <si>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</si>
  <si>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</si>
  <si>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</si>
  <si>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</si>
  <si>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</si>
  <si>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</si>
  <si>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</si>
  <si>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</si>
  <si>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</si>
  <si>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</si>
  <si>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</si>
  <si>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</si>
  <si>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</si>
  <si>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</si>
  <si>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</si>
  <si>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</si>
  <si>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</si>
  <si>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</si>
  <si>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</si>
  <si>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</si>
  <si>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</si>
  <si>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</si>
  <si>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</si>
  <si>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</si>
  <si>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</si>
  <si>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</si>
  <si>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</si>
  <si>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</si>
  <si>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</si>
  <si>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</si>
  <si>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Финансирование  на 2022 год (тыс. рублей)</t>
  </si>
  <si>
    <t>Выплата ежемесячного денежного вознаграждения в размере 5000,00 руб за классное руководство 110 педагогическим работникам, начисления на выплаты по оплате труда в размере 30,2%</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</si>
  <si>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</si>
  <si>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</si>
  <si>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</si>
  <si>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</si>
  <si>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</si>
  <si>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</si>
  <si>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</si>
  <si>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 расходы для организации работы в условиях сохранения рисков распространения COVID-19</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</si>
  <si>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(64 учащихся, 20 учителей)</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</si>
  <si>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расходы для организации работы в условиях сохранения рисков распространения COVID-19; -  прочее
</t>
  </si>
  <si>
    <t>ведение и обеспечение функионирования системы персонифицированного дополнительного образовнаия детей - 515 детей</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</si>
  <si>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</si>
  <si>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</si>
  <si>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</si>
  <si>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</si>
  <si>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</si>
  <si>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Обслуживание "Консультант Плюс". Право использования веб системы СБИС. Сервисное сопровождение ИАС: сертификат технической поддержки: "Аверс: web-Комплектование", "Аверс: Зачисление в ОО". Премия главы города одаренным детям. Организация проведения Дня учителя, августовской конференции педработников. Приобретение подарков ученикам 1-4 классов в связи с Днем знаний.</t>
  </si>
  <si>
    <t>лицей</t>
  </si>
  <si>
    <t>в примечании у меня</t>
  </si>
  <si>
    <t>в соглашении</t>
  </si>
  <si>
    <t>1.2.11</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</si>
  <si>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</si>
  <si>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</si>
  <si>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</si>
  <si>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t>Мероприятия, направленные на предоставление бесплатного горячего питания детям мобилизованных граждан, обучающихся в муниципальных общеобразовательных организациях города Вятские Поляны</t>
  </si>
  <si>
    <t xml:space="preserve">обеспечение жилыми помещениями по договорам найма -11 чел.;
</t>
  </si>
  <si>
    <t xml:space="preserve">     Обеспечение жилыми помещениями по договорам найма - 11 чел.</t>
  </si>
  <si>
    <t>Повышение квалификации 3 педагогическим работникам МКДОУ</t>
  </si>
  <si>
    <t>МКДОУ № 1 - 1392,7 тыс. руб на ремонтпищеблока и замену дверных проемов. МКДОУ № 3 - 464,5 тыс. руб на установку окон,  МКДОУ № 10 - 190,9 тыс. руб. на ремонт полов</t>
  </si>
  <si>
    <t xml:space="preserve">В МКДОУ № 2 – ремонт крыльца на сумму 193,4 тыс. руб.;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</si>
  <si>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</si>
  <si>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</si>
  <si>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 МКОУ гимназия - монтаж противопожарной двери, извещатель, аккумулятор. МКОУ лицей - ремонт АПС, подставки под огнетушители, вывод сигнала из мастерских</t>
  </si>
  <si>
    <t>1.2.12</t>
  </si>
  <si>
    <t>Мероприятия, направленные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</si>
  <si>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1.2.13</t>
  </si>
  <si>
    <t>Мероприятия, направленные на на приобретение новогодних подарков обучающимся, получающим начальное общее образование  в муниципальных общеобразовательных организациях</t>
  </si>
  <si>
    <t>Приобретение новогодних подарков для 1230 учащихся, получающих начальное общее образование: МКОУ гимназия - 532 уч., МКОУ лицей им. Г. С. Шпагина - 542 уч., МКОУ СОШ № 5 -156 уч.</t>
  </si>
  <si>
    <t>Организация бесплатного горячего питания для учащихся (детей мобилизованных граждан) в количестве 18 человек</t>
  </si>
  <si>
    <t xml:space="preserve">План мероприятий на 2022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</si>
  <si>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</si>
  <si>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</si>
  <si>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</si>
  <si>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Организация бесплатного горячего питания для учащихся 1-4 классов в количестве 1212 человек</t>
  </si>
  <si>
    <t xml:space="preserve">Организация лагерей с дневным   пребыванием - (обеспечение горячим питанием детей: МКОУ гимназия-409,0 т.р.; МКОУ СОШ №5-200,0 т.р.; МКОУ Лицей-236,3 т.р.; МКУ Эдельвейс- 54,5 т.р.; МКУ Ровесник- 216,4 т.р.; МКУ ЦДОД-181,8 т.р.;ДЮСШ - 118,2 т.р.). Количество детей в лагерях  - 834 человек, в том числе: МКОУ гимназия-225 чел..; МКОУ СОШ №5-110 чел.; МКОУ Лицей -130 чел.; МКУ Эдельвейс- 30 чел.; МКУ Ровесник- 119 чел.; МКУ ЦДОД-100 чел.; ДЮСШ - 120 чел. 
</t>
  </si>
  <si>
    <t>выплата денежных средств на содержание 7  приемным родителям;
- выплата денежных средств на содержание  44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</si>
  <si>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Приобретение: МКДОУ №  4, 10, 5, 1, - ноутбук;  МКДОУ № 2 - принтер, уличный домик, детская мебель,  МКДОУ № 4, 10- стеллажи для метод. материала, шкафы для игрушек и пособий,  МКДОУ № 6 - спортивный инвентарь, МКДОУ№ 3, 6, 9 - детские стулья, МКДОУ№ 9 - мячи футбол., МКДОУ № 5 - шагоход.  Все 11 МКДОУ – канцелярские товары, наглядные пособия, игры, игрушки.</t>
  </si>
  <si>
    <t>Финансовое обеспечение организации и проведения различных мероприятий по 3  учреждениям дополнительного образования детей:                                 РОВЕСНИК- Всероссийские соревнования "Кожаный мяч" (городской, областной)-139,2 тыс. руб; Лига классов чемпионов-9,2 тыс. руб.; Летнее первенство города по дворовому футболу-8,8 тыс. руб..                                 ЭДЕЛЬВЕЙС- Международный турнир по АРБ г. Уфа-40,8 тыс.руб.; Международный форум боевых искусств г. Уфа-129,1 тыс руб.</t>
  </si>
  <si>
    <t>Оплата работ и услуг по 3  учреждениям дополнительного образования детей.   Техническая поддержка сайта 4,5 тыс руб*3 учреждения</t>
  </si>
  <si>
    <r>
      <rPr>
        <u/>
        <sz val="12"/>
        <rFont val="Times New Roman"/>
        <family val="1"/>
        <charset val="204"/>
      </rPr>
      <t>МКОУ лицей им. Г. С. Шпагина</t>
    </r>
    <r>
      <rPr>
        <sz val="12"/>
        <rFont val="Times New Roman"/>
        <family val="1"/>
        <charset val="204"/>
      </rPr>
      <t xml:space="preserve">: спортивное оборудование (мячи); подписка на электронные журналы, программное обеспечение; учебники; оргтехника; верстаки - 6 шт.; пули, мишени, запчасти к винтовкам; канцтовары, бумага; запчасти к оргтехнике, тонер; компьютерная техника. </t>
    </r>
    <r>
      <rPr>
        <u/>
        <sz val="12"/>
        <rFont val="Times New Roman"/>
        <family val="1"/>
        <charset val="204"/>
      </rPr>
      <t>МКОУ гимназия</t>
    </r>
    <r>
      <rPr>
        <sz val="12"/>
        <rFont val="Times New Roman"/>
        <family val="1"/>
        <charset val="204"/>
      </rPr>
      <t xml:space="preserve">: мячи воллейбольные 8 шт.; проектор; комплект ученической мебели; подписка на электронные журналы, программное обеспечение; учебники; электролобзик; канцтовары, бумага, блок питания, картриджы, видеокарта, сетевые фильтры, запчасти для ремонта оргтехники; твердые обложки для аттестатов; аттестаты и приложения к ним. </t>
    </r>
    <r>
      <rPr>
        <u/>
        <sz val="12"/>
        <rFont val="Times New Roman"/>
        <family val="1"/>
        <charset val="204"/>
      </rPr>
      <t>МКОУ СОШ № 5</t>
    </r>
    <r>
      <rPr>
        <sz val="12"/>
        <rFont val="Times New Roman"/>
        <family val="1"/>
        <charset val="204"/>
      </rPr>
      <t>: подписка на электронные журналы, программное обеспечение; учебники; ученическая мебель 1 комплект; канцтовары, бумага, запчасти для ремонта оргтехники; аттестаты и приложения к ним.</t>
    </r>
  </si>
  <si>
    <r>
      <rPr>
        <b/>
        <u/>
        <sz val="12"/>
        <rFont val="Times New Roman"/>
        <family val="1"/>
        <charset val="204"/>
      </rPr>
      <t>Разработка проектной документации на капремонт 1040,8 т.р.</t>
    </r>
    <r>
      <rPr>
        <sz val="12"/>
        <rFont val="Times New Roman"/>
        <family val="1"/>
        <charset val="204"/>
      </rPr>
      <t xml:space="preserve">, в том числе: 178,2 т.р.- лицей, 762,6 т.р. - гимназия, сош № 5 - 100,0 т.р. </t>
    </r>
    <r>
      <rPr>
        <b/>
        <u/>
        <sz val="12"/>
        <rFont val="Times New Roman"/>
        <family val="1"/>
        <charset val="204"/>
      </rPr>
      <t>МКОУ гимназия</t>
    </r>
    <r>
      <rPr>
        <sz val="12"/>
        <rFont val="Times New Roman"/>
        <family val="1"/>
        <charset val="204"/>
      </rPr>
      <t xml:space="preserve">: 360,0 - пароконвенкомат; 77,0 т.р. - овощерезка; 64,7 т.р.- ванны моечные 4 шт.; 110,4 т.р.- замена задвижек; 29,9 т.р.- счетчики воды; 5,7 т.р.- камера видеонаблюдения; 14,2 т.р.- водонагреватели 3 шт.; 8,7 т.р.- триммер бензиновый.   </t>
    </r>
    <r>
      <rPr>
        <b/>
        <u/>
        <sz val="12"/>
        <rFont val="Times New Roman"/>
        <family val="1"/>
        <charset val="204"/>
      </rPr>
      <t>СОШ № 5</t>
    </r>
    <r>
      <rPr>
        <sz val="12"/>
        <rFont val="Times New Roman"/>
        <family val="1"/>
        <charset val="204"/>
      </rPr>
      <t>: 300,0 т.р.- приобретение линолеума, краски для подготовки учебных кабинетов (№16 информатики, №17 физики, №22 химии, биологии) к Точке роста; 52,5 т.р.- монтаж светильников; 537,0 - замена оконных блоков; 187,0 - замена дверей; 17,0 - бак для ТКО; 95,3 - ремонт учебного кабинета</t>
    </r>
    <r>
      <rPr>
        <b/>
        <u/>
        <sz val="12"/>
        <rFont val="Times New Roman"/>
        <family val="1"/>
        <charset val="204"/>
      </rPr>
      <t>.</t>
    </r>
    <r>
      <rPr>
        <sz val="12"/>
        <rFont val="Times New Roman"/>
        <family val="1"/>
        <charset val="204"/>
      </rPr>
      <t xml:space="preserve"> </t>
    </r>
    <r>
      <rPr>
        <b/>
        <u/>
        <sz val="12"/>
        <rFont val="Times New Roman"/>
        <family val="1"/>
        <charset val="204"/>
      </rPr>
      <t>МКОУ лицей</t>
    </r>
    <r>
      <rPr>
        <sz val="12"/>
        <rFont val="Times New Roman"/>
        <family val="1"/>
        <charset val="204"/>
      </rPr>
      <t xml:space="preserve">: 51,2 - мебель в столовую; 100,0 т.р.- демонтаж старых мастерских; 58,0 т.р.- ремонт кровли мастерских; 6,0 т.р.- ремонт спортивного зала; 13,0 т.р.- работы по электроснабжению; 82,7- мебель в столовую; 30,0 - баки для ТКО; 23,6 - ремонт фасада малого спортивного зала; 15,0 - морозильная камера. </t>
    </r>
    <r>
      <rPr>
        <b/>
        <u/>
        <sz val="12"/>
        <rFont val="Times New Roman"/>
        <family val="1"/>
        <charset val="204"/>
      </rPr>
      <t>Все школы</t>
    </r>
    <r>
      <rPr>
        <sz val="12"/>
        <rFont val="Times New Roman"/>
        <family val="1"/>
        <charset val="204"/>
      </rPr>
      <t>: 157,6 т.р.- приобретение стройматериалов.</t>
    </r>
  </si>
  <si>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</si>
  <si>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r>
      <t>Организация временной занятости несовершеннолетних граждан в возрасте от 14 до 18 лет в летний период : МКОУ гимназия-71,6 т.р.; МКОУ СОШ №5- 62,2 т.р.; МКОУ Лицей- 62,8 т.р.</t>
    </r>
    <r>
      <rPr>
        <b/>
        <u/>
        <sz val="12"/>
        <rFont val="Times New Roman"/>
        <family val="1"/>
        <charset val="204"/>
      </rPr>
      <t xml:space="preserve"> Количество детей в трудовых бригадах - 147 чел.</t>
    </r>
    <r>
      <rPr>
        <sz val="12"/>
        <rFont val="Times New Roman"/>
        <family val="1"/>
        <charset val="204"/>
      </rPr>
      <t xml:space="preserve">, в т.ч.: МКОУ Лицей - 51 чел., МКОУ гимназия - 51 чел., МКОУ СОШ № 5 - 45 чел.
</t>
    </r>
  </si>
  <si>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</si>
  <si>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</si>
  <si>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</si>
  <si>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</si>
  <si>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</si>
  <si>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прил 3</t>
  </si>
  <si>
    <t>4.8</t>
  </si>
  <si>
    <t>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t>
  </si>
  <si>
    <t xml:space="preserve">МКУ ИМЦ: 1,5 т.р.- услуги по дополнительному професиональному обучению по программе повышения квалификации "Сопровождение деятельности региональной методической службы" (1 человек), МКДОУ №3 - 8,7т.р. - услуги по обучению по программе повышения квалификации " Сестринское дело в педиатрии "Первичная медико-санитарная помощь детям" (1 человек) </t>
  </si>
  <si>
    <t xml:space="preserve">                                              от   19.01.2023     №    97                                                            </t>
  </si>
</sst>
</file>

<file path=xl/styles.xml><?xml version="1.0" encoding="utf-8"?>
<styleSheet xmlns="http://schemas.openxmlformats.org/spreadsheetml/2006/main">
  <numFmts count="3">
    <numFmt numFmtId="164" formatCode="#,##0.0"/>
    <numFmt numFmtId="165" formatCode="#,##0.000"/>
    <numFmt numFmtId="166" formatCode="_(* #,##0.00_);_(* \(#,##0.00\);_(* &quot;-&quot;??_);_(@_)"/>
  </numFmts>
  <fonts count="16">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sz val="12"/>
      <color rgb="FFFF0000"/>
      <name val="Times New Roman"/>
      <family val="1"/>
      <charset val="204"/>
    </font>
    <font>
      <b/>
      <sz val="12"/>
      <color rgb="FFFF0000"/>
      <name val="Times New Roman"/>
      <family val="1"/>
      <charset val="204"/>
    </font>
    <font>
      <u/>
      <sz val="12"/>
      <name val="Times New Roman"/>
      <family val="1"/>
      <charset val="204"/>
    </font>
    <font>
      <b/>
      <u/>
      <sz val="12"/>
      <name val="Times New Roman"/>
      <family val="1"/>
      <charset val="204"/>
    </font>
    <font>
      <b/>
      <sz val="11"/>
      <name val="Times New Roman"/>
      <family val="1"/>
      <charset val="204"/>
    </font>
    <font>
      <sz val="11.5"/>
      <name val="Times New Roman"/>
      <family val="1"/>
      <charset val="204"/>
    </font>
    <font>
      <b/>
      <sz val="11.5"/>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6" fontId="1" fillId="0" borderId="0" applyFont="0" applyFill="0" applyBorder="0" applyAlignment="0" applyProtection="0"/>
  </cellStyleXfs>
  <cellXfs count="246">
    <xf numFmtId="0" fontId="0" fillId="0" borderId="0" xfId="0"/>
    <xf numFmtId="0" fontId="4" fillId="0" borderId="0" xfId="0" applyFont="1"/>
    <xf numFmtId="4" fontId="4" fillId="0" borderId="0" xfId="0" applyNumberFormat="1" applyFont="1" applyBorder="1"/>
    <xf numFmtId="4" fontId="4" fillId="0" borderId="0" xfId="0" applyNumberFormat="1" applyFont="1"/>
    <xf numFmtId="0" fontId="4" fillId="0" borderId="0" xfId="0" applyFont="1" applyAlignment="1"/>
    <xf numFmtId="4" fontId="7" fillId="5" borderId="0" xfId="0" applyNumberFormat="1" applyFont="1" applyFill="1"/>
    <xf numFmtId="0" fontId="4" fillId="0" borderId="1" xfId="0" applyFont="1" applyBorder="1" applyAlignment="1">
      <alignment vertical="top" wrapText="1"/>
    </xf>
    <xf numFmtId="0" fontId="4" fillId="0" borderId="6" xfId="0" applyFont="1" applyBorder="1" applyAlignment="1">
      <alignment vertical="top" wrapText="1"/>
    </xf>
    <xf numFmtId="4" fontId="4" fillId="0" borderId="0" xfId="0" applyNumberFormat="1" applyFont="1" applyBorder="1" applyAlignment="1">
      <alignment vertical="top"/>
    </xf>
    <xf numFmtId="4" fontId="4" fillId="0" borderId="0" xfId="0" applyNumberFormat="1" applyFont="1" applyAlignment="1">
      <alignment vertical="top"/>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4" fontId="4" fillId="3" borderId="0" xfId="0" applyNumberFormat="1" applyFont="1" applyFill="1" applyBorder="1" applyAlignment="1">
      <alignment vertical="top"/>
    </xf>
    <xf numFmtId="4" fontId="4" fillId="3" borderId="0" xfId="0" applyNumberFormat="1" applyFont="1" applyFill="1" applyAlignment="1">
      <alignment vertical="top"/>
    </xf>
    <xf numFmtId="0" fontId="4" fillId="3" borderId="0" xfId="0" applyFont="1" applyFill="1" applyAlignment="1">
      <alignment vertical="top"/>
    </xf>
    <xf numFmtId="0" fontId="4" fillId="3" borderId="4" xfId="0" applyFont="1" applyFill="1" applyBorder="1" applyAlignment="1">
      <alignment vertical="top" wrapText="1"/>
    </xf>
    <xf numFmtId="4" fontId="4" fillId="3" borderId="0" xfId="0" applyNumberFormat="1" applyFont="1" applyFill="1" applyBorder="1"/>
    <xf numFmtId="4" fontId="4" fillId="3" borderId="0" xfId="0" applyNumberFormat="1" applyFont="1" applyFill="1"/>
    <xf numFmtId="0" fontId="4" fillId="3" borderId="0" xfId="0" applyFont="1" applyFill="1"/>
    <xf numFmtId="4" fontId="4" fillId="4" borderId="0" xfId="0" applyNumberFormat="1" applyFont="1" applyFill="1" applyBorder="1"/>
    <xf numFmtId="0" fontId="7" fillId="4" borderId="0" xfId="0" applyFont="1" applyFill="1" applyAlignment="1">
      <alignment vertical="top"/>
    </xf>
    <xf numFmtId="0" fontId="7" fillId="4" borderId="0" xfId="0" applyFont="1" applyFill="1"/>
    <xf numFmtId="0" fontId="4" fillId="0" borderId="0" xfId="0" applyFont="1" applyBorder="1"/>
    <xf numFmtId="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4" borderId="0" xfId="0" applyFont="1" applyFill="1" applyAlignment="1">
      <alignment vertical="top"/>
    </xf>
    <xf numFmtId="4" fontId="4" fillId="4" borderId="0" xfId="0" applyNumberFormat="1" applyFont="1" applyFill="1"/>
    <xf numFmtId="0" fontId="4" fillId="4" borderId="0" xfId="0" applyFont="1" applyFill="1"/>
    <xf numFmtId="4" fontId="4" fillId="5" borderId="0" xfId="0" applyNumberFormat="1" applyFont="1" applyFill="1" applyBorder="1" applyAlignment="1">
      <alignment vertical="top"/>
    </xf>
    <xf numFmtId="4" fontId="4" fillId="5" borderId="0" xfId="0" applyNumberFormat="1" applyFont="1" applyFill="1" applyAlignment="1">
      <alignment vertical="top"/>
    </xf>
    <xf numFmtId="0" fontId="4" fillId="5" borderId="0" xfId="0" applyFont="1" applyFill="1" applyAlignment="1">
      <alignment vertical="top"/>
    </xf>
    <xf numFmtId="4" fontId="4" fillId="5" borderId="0" xfId="0" applyNumberFormat="1" applyFont="1" applyFill="1" applyBorder="1"/>
    <xf numFmtId="4" fontId="4" fillId="5" borderId="0" xfId="0" applyNumberFormat="1" applyFont="1" applyFill="1"/>
    <xf numFmtId="0" fontId="4" fillId="5" borderId="0" xfId="0" applyFont="1" applyFill="1"/>
    <xf numFmtId="4" fontId="4" fillId="0" borderId="0" xfId="0" applyNumberFormat="1" applyFont="1" applyFill="1"/>
    <xf numFmtId="4" fontId="7" fillId="3" borderId="0" xfId="0" applyNumberFormat="1" applyFont="1" applyFill="1" applyBorder="1" applyAlignment="1">
      <alignment vertical="top"/>
    </xf>
    <xf numFmtId="0" fontId="7" fillId="3" borderId="0" xfId="0" applyFont="1" applyFill="1" applyAlignment="1">
      <alignment vertical="top"/>
    </xf>
    <xf numFmtId="0" fontId="4" fillId="0" borderId="10" xfId="0" applyFont="1" applyBorder="1" applyAlignment="1">
      <alignment vertical="top" wrapText="1"/>
    </xf>
    <xf numFmtId="0" fontId="7" fillId="4" borderId="10" xfId="0" applyFont="1" applyFill="1" applyBorder="1" applyAlignment="1">
      <alignment vertical="top" wrapText="1"/>
    </xf>
    <xf numFmtId="4" fontId="4" fillId="4" borderId="0" xfId="0" applyNumberFormat="1" applyFont="1" applyFill="1" applyBorder="1" applyAlignment="1"/>
    <xf numFmtId="4" fontId="7" fillId="4" borderId="0" xfId="0" applyNumberFormat="1" applyFont="1" applyFill="1" applyAlignment="1"/>
    <xf numFmtId="0" fontId="7" fillId="4" borderId="4" xfId="0" applyFont="1" applyFill="1" applyBorder="1" applyAlignment="1">
      <alignment vertical="top" wrapText="1"/>
    </xf>
    <xf numFmtId="4" fontId="4" fillId="4" borderId="0" xfId="0" applyNumberFormat="1" applyFont="1" applyFill="1" applyAlignment="1"/>
    <xf numFmtId="4" fontId="7" fillId="3" borderId="0" xfId="0" applyNumberFormat="1" applyFont="1" applyFill="1" applyAlignment="1">
      <alignment vertical="top"/>
    </xf>
    <xf numFmtId="4" fontId="7" fillId="3" borderId="0" xfId="0" applyNumberFormat="1" applyFont="1" applyFill="1" applyBorder="1" applyAlignment="1">
      <alignment vertical="center"/>
    </xf>
    <xf numFmtId="0" fontId="7" fillId="3" borderId="0" xfId="0" applyFont="1" applyFill="1"/>
    <xf numFmtId="4" fontId="7" fillId="3" borderId="0" xfId="0" applyNumberFormat="1" applyFont="1" applyFill="1" applyBorder="1"/>
    <xf numFmtId="4" fontId="7" fillId="3" borderId="0" xfId="0" applyNumberFormat="1" applyFont="1" applyFill="1"/>
    <xf numFmtId="4" fontId="4" fillId="0" borderId="6" xfId="0" applyNumberFormat="1" applyFont="1" applyBorder="1" applyAlignment="1">
      <alignment horizontal="right" vertical="top" wrapText="1"/>
    </xf>
    <xf numFmtId="4" fontId="4" fillId="0" borderId="1" xfId="0" applyNumberFormat="1" applyFont="1" applyBorder="1" applyAlignment="1">
      <alignment horizontal="right" vertical="top" wrapText="1"/>
    </xf>
    <xf numFmtId="4" fontId="4" fillId="0" borderId="0" xfId="0" applyNumberFormat="1" applyFont="1" applyAlignment="1"/>
    <xf numFmtId="4" fontId="4" fillId="0" borderId="1" xfId="0" applyNumberFormat="1" applyFont="1" applyBorder="1" applyAlignment="1">
      <alignment vertical="top" wrapText="1"/>
    </xf>
    <xf numFmtId="4" fontId="4" fillId="3" borderId="1" xfId="0" applyNumberFormat="1" applyFont="1" applyFill="1" applyBorder="1" applyAlignment="1">
      <alignment vertical="top" wrapText="1"/>
    </xf>
    <xf numFmtId="4" fontId="4" fillId="5" borderId="1" xfId="0" applyNumberFormat="1" applyFont="1" applyFill="1" applyBorder="1" applyAlignment="1">
      <alignment horizontal="right" vertical="top" wrapText="1"/>
    </xf>
    <xf numFmtId="4" fontId="7" fillId="4" borderId="1" xfId="0" applyNumberFormat="1" applyFont="1" applyFill="1" applyBorder="1" applyAlignment="1">
      <alignment vertical="top" wrapText="1"/>
    </xf>
    <xf numFmtId="165" fontId="4" fillId="0" borderId="0" xfId="0" applyNumberFormat="1" applyFont="1" applyAlignment="1">
      <alignment vertical="top"/>
    </xf>
    <xf numFmtId="165" fontId="4" fillId="0" borderId="0" xfId="0" applyNumberFormat="1" applyFont="1" applyAlignment="1">
      <alignment vertical="center"/>
    </xf>
    <xf numFmtId="165" fontId="4" fillId="4" borderId="0" xfId="0" applyNumberFormat="1" applyFont="1" applyFill="1" applyAlignment="1">
      <alignment vertical="top"/>
    </xf>
    <xf numFmtId="165" fontId="4" fillId="4" borderId="0" xfId="0" applyNumberFormat="1" applyFont="1" applyFill="1"/>
    <xf numFmtId="165" fontId="4" fillId="2" borderId="0" xfId="0" applyNumberFormat="1" applyFont="1" applyFill="1"/>
    <xf numFmtId="0" fontId="7" fillId="5" borderId="10" xfId="0" applyFont="1" applyFill="1" applyBorder="1" applyAlignment="1">
      <alignment vertical="top" wrapText="1"/>
    </xf>
    <xf numFmtId="4" fontId="7" fillId="5" borderId="1" xfId="0" applyNumberFormat="1" applyFont="1" applyFill="1" applyBorder="1" applyAlignment="1">
      <alignment vertical="top" wrapText="1"/>
    </xf>
    <xf numFmtId="4" fontId="7" fillId="5" borderId="0" xfId="0" applyNumberFormat="1" applyFont="1" applyFill="1" applyBorder="1" applyAlignment="1">
      <alignment vertical="top"/>
    </xf>
    <xf numFmtId="4" fontId="7" fillId="5" borderId="0" xfId="0" applyNumberFormat="1" applyFont="1" applyFill="1" applyAlignment="1">
      <alignment vertical="top"/>
    </xf>
    <xf numFmtId="0" fontId="7" fillId="5" borderId="0" xfId="0" applyFont="1" applyFill="1" applyAlignment="1">
      <alignment vertical="top"/>
    </xf>
    <xf numFmtId="0" fontId="7" fillId="5" borderId="4" xfId="0" applyFont="1" applyFill="1" applyBorder="1" applyAlignment="1">
      <alignment vertical="top" wrapText="1"/>
    </xf>
    <xf numFmtId="4" fontId="7" fillId="5" borderId="0" xfId="0" applyNumberFormat="1" applyFont="1" applyFill="1" applyBorder="1"/>
    <xf numFmtId="0" fontId="7" fillId="5" borderId="0" xfId="0" applyFont="1" applyFill="1"/>
    <xf numFmtId="0" fontId="10" fillId="5" borderId="0" xfId="0" applyFont="1" applyFill="1" applyAlignment="1">
      <alignment vertical="top"/>
    </xf>
    <xf numFmtId="0" fontId="10" fillId="5" borderId="0" xfId="0" applyFont="1" applyFill="1"/>
    <xf numFmtId="0" fontId="9" fillId="0" borderId="0" xfId="0" applyFont="1" applyAlignment="1">
      <alignment vertical="top"/>
    </xf>
    <xf numFmtId="0" fontId="9" fillId="0" borderId="0" xfId="0" applyFont="1"/>
    <xf numFmtId="0" fontId="9" fillId="5" borderId="0" xfId="0" applyFont="1" applyFill="1" applyAlignment="1">
      <alignment vertical="top"/>
    </xf>
    <xf numFmtId="4" fontId="9" fillId="5" borderId="0" xfId="0" applyNumberFormat="1" applyFont="1" applyFill="1"/>
    <xf numFmtId="0" fontId="9" fillId="5" borderId="0" xfId="0" applyFont="1" applyFill="1"/>
    <xf numFmtId="4" fontId="9" fillId="4" borderId="0" xfId="0" applyNumberFormat="1" applyFont="1" applyFill="1" applyBorder="1" applyAlignment="1">
      <alignment vertical="top"/>
    </xf>
    <xf numFmtId="4" fontId="9" fillId="4" borderId="0" xfId="0" applyNumberFormat="1" applyFont="1" applyFill="1" applyAlignment="1">
      <alignment vertical="top"/>
    </xf>
    <xf numFmtId="0" fontId="9" fillId="4" borderId="0" xfId="0" applyFont="1" applyFill="1" applyAlignment="1">
      <alignment vertical="top"/>
    </xf>
    <xf numFmtId="4" fontId="9" fillId="4" borderId="0" xfId="0" applyNumberFormat="1" applyFont="1" applyFill="1" applyBorder="1"/>
    <xf numFmtId="0" fontId="9" fillId="4" borderId="0" xfId="0" applyFont="1" applyFill="1"/>
    <xf numFmtId="0" fontId="10" fillId="4" borderId="0" xfId="0" applyFont="1" applyFill="1" applyAlignment="1">
      <alignment vertical="top"/>
    </xf>
    <xf numFmtId="0" fontId="10" fillId="4" borderId="0" xfId="0" applyFont="1" applyFill="1"/>
    <xf numFmtId="0" fontId="4" fillId="0" borderId="8" xfId="0" applyFont="1" applyBorder="1" applyAlignment="1">
      <alignment horizontal="center" vertical="top" wrapText="1"/>
    </xf>
    <xf numFmtId="165" fontId="4" fillId="0" borderId="0" xfId="0" applyNumberFormat="1" applyFont="1" applyBorder="1" applyAlignment="1">
      <alignment vertical="top"/>
    </xf>
    <xf numFmtId="165" fontId="4" fillId="0" borderId="0" xfId="0" applyNumberFormat="1" applyFont="1" applyBorder="1" applyAlignment="1">
      <alignment vertical="center"/>
    </xf>
    <xf numFmtId="0" fontId="4" fillId="4" borderId="10" xfId="0" applyFont="1" applyFill="1" applyBorder="1" applyAlignment="1">
      <alignment vertical="top" wrapText="1"/>
    </xf>
    <xf numFmtId="4" fontId="4" fillId="4" borderId="1" xfId="0" applyNumberFormat="1" applyFont="1" applyFill="1" applyBorder="1" applyAlignment="1">
      <alignment vertical="top" wrapText="1"/>
    </xf>
    <xf numFmtId="0" fontId="4" fillId="4" borderId="4" xfId="0" applyFont="1" applyFill="1" applyBorder="1" applyAlignment="1">
      <alignment vertical="top" wrapText="1"/>
    </xf>
    <xf numFmtId="0" fontId="4" fillId="5" borderId="10" xfId="0" applyFont="1" applyFill="1" applyBorder="1" applyAlignment="1">
      <alignment vertical="top" wrapText="1"/>
    </xf>
    <xf numFmtId="4" fontId="4" fillId="5" borderId="6" xfId="0" applyNumberFormat="1" applyFont="1" applyFill="1" applyBorder="1" applyAlignment="1">
      <alignment horizontal="right" vertical="top" wrapText="1"/>
    </xf>
    <xf numFmtId="0" fontId="4" fillId="5" borderId="4" xfId="0" applyFont="1" applyFill="1" applyBorder="1" applyAlignment="1">
      <alignment vertical="top" wrapText="1"/>
    </xf>
    <xf numFmtId="4" fontId="4" fillId="0" borderId="6" xfId="0" applyNumberFormat="1" applyFont="1" applyFill="1" applyBorder="1" applyAlignment="1">
      <alignment horizontal="right" vertical="top" wrapText="1"/>
    </xf>
    <xf numFmtId="4" fontId="4" fillId="0" borderId="1" xfId="0" applyNumberFormat="1" applyFont="1" applyFill="1" applyBorder="1" applyAlignment="1">
      <alignment horizontal="right" vertical="top" wrapText="1"/>
    </xf>
    <xf numFmtId="4" fontId="8" fillId="5" borderId="0" xfId="0" applyNumberFormat="1" applyFont="1" applyFill="1" applyAlignment="1">
      <alignment horizontal="center" vertical="top" wrapText="1"/>
    </xf>
    <xf numFmtId="4" fontId="4" fillId="5" borderId="0" xfId="0" applyNumberFormat="1" applyFont="1" applyFill="1" applyAlignment="1">
      <alignment horizontal="center" vertical="top"/>
    </xf>
    <xf numFmtId="4" fontId="4" fillId="5" borderId="1" xfId="2" applyNumberFormat="1" applyFont="1" applyFill="1" applyBorder="1" applyAlignment="1">
      <alignment horizontal="right" vertical="top" wrapText="1"/>
    </xf>
    <xf numFmtId="4" fontId="4" fillId="5" borderId="1" xfId="0" applyNumberFormat="1" applyFont="1" applyFill="1" applyBorder="1" applyAlignment="1">
      <alignment vertical="top" wrapText="1"/>
    </xf>
    <xf numFmtId="4" fontId="7" fillId="4" borderId="0" xfId="0" applyNumberFormat="1" applyFont="1" applyFill="1" applyBorder="1" applyAlignment="1">
      <alignment vertical="top"/>
    </xf>
    <xf numFmtId="4" fontId="7" fillId="4" borderId="0" xfId="0" applyNumberFormat="1" applyFont="1" applyFill="1" applyAlignment="1">
      <alignment vertical="top"/>
    </xf>
    <xf numFmtId="4" fontId="7" fillId="4" borderId="0" xfId="0" applyNumberFormat="1" applyFont="1" applyFill="1" applyBorder="1"/>
    <xf numFmtId="4" fontId="7" fillId="4" borderId="0" xfId="0" applyNumberFormat="1" applyFont="1" applyFill="1"/>
    <xf numFmtId="0" fontId="7" fillId="3" borderId="10" xfId="0" applyFont="1" applyFill="1" applyBorder="1" applyAlignment="1">
      <alignment vertical="top" wrapText="1"/>
    </xf>
    <xf numFmtId="4" fontId="7" fillId="3" borderId="1" xfId="0" applyNumberFormat="1" applyFont="1" applyFill="1" applyBorder="1" applyAlignment="1">
      <alignment vertical="top" wrapText="1"/>
    </xf>
    <xf numFmtId="0" fontId="7" fillId="3" borderId="4" xfId="0" applyFont="1" applyFill="1" applyBorder="1" applyAlignment="1">
      <alignment vertical="top" wrapText="1"/>
    </xf>
    <xf numFmtId="49" fontId="4" fillId="0" borderId="8" xfId="0" applyNumberFormat="1" applyFont="1" applyBorder="1" applyAlignment="1">
      <alignment vertical="top"/>
    </xf>
    <xf numFmtId="14" fontId="4" fillId="0" borderId="8" xfId="0" applyNumberFormat="1" applyFont="1" applyBorder="1" applyAlignment="1">
      <alignment horizontal="center" vertical="top"/>
    </xf>
    <xf numFmtId="4" fontId="4" fillId="4" borderId="1" xfId="0" applyNumberFormat="1" applyFont="1" applyFill="1" applyBorder="1" applyAlignment="1">
      <alignment horizontal="right" vertical="top" wrapText="1"/>
    </xf>
    <xf numFmtId="4" fontId="7" fillId="3" borderId="6" xfId="0" applyNumberFormat="1" applyFont="1" applyFill="1" applyBorder="1" applyAlignment="1">
      <alignment horizontal="right" vertical="top" wrapText="1"/>
    </xf>
    <xf numFmtId="4" fontId="4" fillId="2" borderId="0" xfId="0" applyNumberFormat="1" applyFont="1" applyFill="1" applyBorder="1" applyAlignment="1">
      <alignment vertical="top"/>
    </xf>
    <xf numFmtId="4" fontId="10" fillId="3" borderId="0" xfId="0" applyNumberFormat="1" applyFont="1" applyFill="1" applyBorder="1" applyAlignment="1">
      <alignment vertical="top"/>
    </xf>
    <xf numFmtId="164" fontId="10" fillId="3" borderId="0" xfId="0" applyNumberFormat="1" applyFont="1" applyFill="1" applyAlignment="1">
      <alignment vertical="top"/>
    </xf>
    <xf numFmtId="4" fontId="9" fillId="3" borderId="0" xfId="0" applyNumberFormat="1" applyFont="1" applyFill="1" applyBorder="1"/>
    <xf numFmtId="164" fontId="9" fillId="3" borderId="0" xfId="0" applyNumberFormat="1" applyFont="1" applyFill="1"/>
    <xf numFmtId="4" fontId="9" fillId="3" borderId="0" xfId="0" applyNumberFormat="1" applyFont="1" applyFill="1" applyBorder="1" applyAlignment="1">
      <alignment horizontal="right" vertical="top"/>
    </xf>
    <xf numFmtId="164" fontId="9" fillId="3" borderId="0" xfId="0" applyNumberFormat="1" applyFont="1" applyFill="1" applyAlignment="1">
      <alignment vertical="top"/>
    </xf>
    <xf numFmtId="4" fontId="9" fillId="3" borderId="0" xfId="0" applyNumberFormat="1" applyFont="1" applyFill="1" applyAlignment="1">
      <alignment vertical="top"/>
    </xf>
    <xf numFmtId="4" fontId="4" fillId="6" borderId="1" xfId="0" applyNumberFormat="1" applyFont="1" applyFill="1" applyBorder="1" applyAlignment="1">
      <alignment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14" fontId="8" fillId="5" borderId="7" xfId="0" applyNumberFormat="1" applyFont="1" applyFill="1" applyBorder="1" applyAlignment="1">
      <alignment horizontal="center" vertical="top"/>
    </xf>
    <xf numFmtId="49" fontId="4" fillId="0" borderId="7" xfId="0" applyNumberFormat="1" applyFont="1" applyBorder="1" applyAlignment="1">
      <alignment horizontal="center" vertical="top"/>
    </xf>
    <xf numFmtId="0" fontId="14" fillId="0" borderId="6" xfId="0" applyFont="1" applyBorder="1" applyAlignment="1">
      <alignment horizontal="center" vertical="top" wrapText="1"/>
    </xf>
    <xf numFmtId="0" fontId="14" fillId="0" borderId="8" xfId="0" applyFont="1" applyBorder="1" applyAlignment="1">
      <alignment horizontal="center" vertical="top" wrapText="1"/>
    </xf>
    <xf numFmtId="0" fontId="14" fillId="0" borderId="7" xfId="0" applyFont="1" applyBorder="1" applyAlignment="1">
      <alignment horizontal="center" vertical="top" wrapText="1"/>
    </xf>
    <xf numFmtId="14" fontId="8" fillId="0" borderId="7" xfId="0" applyNumberFormat="1" applyFont="1" applyBorder="1" applyAlignment="1">
      <alignment horizontal="center" vertical="top"/>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xf numFmtId="0" fontId="8" fillId="0" borderId="8" xfId="0" applyFont="1" applyBorder="1" applyAlignment="1">
      <alignment horizontal="center" vertical="top" wrapText="1"/>
    </xf>
    <xf numFmtId="0" fontId="8" fillId="0" borderId="7" xfId="0" applyFont="1" applyBorder="1" applyAlignment="1">
      <alignment horizontal="center" vertical="top" wrapText="1"/>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11" xfId="0" applyFont="1" applyFill="1" applyBorder="1" applyAlignment="1">
      <alignment horizontal="center" vertical="top"/>
    </xf>
    <xf numFmtId="0" fontId="5" fillId="0" borderId="6" xfId="0" applyFont="1" applyFill="1" applyBorder="1" applyAlignment="1">
      <alignment horizontal="center" vertical="top" wrapText="1"/>
    </xf>
    <xf numFmtId="0" fontId="5" fillId="0" borderId="8"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4"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4" fontId="4" fillId="0" borderId="1" xfId="0" applyNumberFormat="1" applyFont="1" applyBorder="1" applyAlignment="1">
      <alignment horizontal="center" vertical="top" wrapText="1"/>
    </xf>
    <xf numFmtId="4" fontId="4" fillId="0" borderId="6" xfId="0" applyNumberFormat="1" applyFont="1" applyBorder="1" applyAlignment="1">
      <alignment horizontal="center" vertical="top" wrapText="1"/>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8" fillId="0" borderId="6" xfId="0" applyFont="1" applyBorder="1" applyAlignment="1">
      <alignment horizontal="center" vertical="top" wrapText="1"/>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14" fillId="0" borderId="6" xfId="0" applyFont="1" applyBorder="1" applyAlignment="1">
      <alignment horizontal="left" vertical="top" wrapText="1"/>
    </xf>
    <xf numFmtId="0" fontId="14" fillId="0" borderId="8" xfId="0" applyFont="1" applyBorder="1" applyAlignment="1">
      <alignment horizontal="left" vertical="top" wrapText="1"/>
    </xf>
    <xf numFmtId="0" fontId="14" fillId="0" borderId="7" xfId="0" applyFont="1" applyBorder="1" applyAlignment="1">
      <alignment horizontal="left"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15" fillId="3" borderId="6" xfId="0" applyFont="1" applyFill="1" applyBorder="1" applyAlignment="1">
      <alignment horizontal="center" vertical="top" wrapText="1"/>
    </xf>
    <xf numFmtId="0" fontId="15" fillId="3" borderId="8" xfId="0" applyFont="1" applyFill="1" applyBorder="1" applyAlignment="1">
      <alignment horizontal="center" vertical="top" wrapText="1"/>
    </xf>
    <xf numFmtId="0" fontId="15" fillId="3" borderId="7" xfId="0" applyFont="1" applyFill="1" applyBorder="1" applyAlignment="1">
      <alignment horizontal="center" vertical="top" wrapText="1"/>
    </xf>
    <xf numFmtId="49" fontId="4" fillId="5" borderId="7" xfId="0" applyNumberFormat="1"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4" fillId="4" borderId="11" xfId="0" applyFont="1" applyFill="1" applyBorder="1" applyAlignment="1">
      <alignment horizontal="center" vertical="top" wrapText="1"/>
    </xf>
    <xf numFmtId="0" fontId="14" fillId="5" borderId="6" xfId="0" applyFont="1" applyFill="1" applyBorder="1" applyAlignment="1">
      <alignment horizontal="center" vertical="top" wrapText="1"/>
    </xf>
    <xf numFmtId="0" fontId="14" fillId="5" borderId="8" xfId="0" applyFont="1" applyFill="1" applyBorder="1" applyAlignment="1">
      <alignment horizontal="center" vertical="top" wrapText="1"/>
    </xf>
    <xf numFmtId="0" fontId="14" fillId="5" borderId="7" xfId="0" applyFont="1" applyFill="1" applyBorder="1" applyAlignment="1">
      <alignment horizontal="center" vertical="top" wrapText="1"/>
    </xf>
    <xf numFmtId="0" fontId="5" fillId="0" borderId="0" xfId="0" applyFont="1" applyAlignment="1">
      <alignment horizontal="left"/>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11" xfId="0" applyFont="1" applyFill="1" applyBorder="1" applyAlignment="1">
      <alignment horizontal="center" vertical="top" wrapText="1"/>
    </xf>
    <xf numFmtId="14" fontId="4" fillId="0" borderId="7" xfId="0" applyNumberFormat="1" applyFont="1" applyBorder="1" applyAlignment="1">
      <alignment horizontal="center" vertical="top"/>
    </xf>
    <xf numFmtId="0" fontId="4" fillId="0" borderId="6"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13" fillId="3" borderId="6" xfId="0" applyFont="1" applyFill="1" applyBorder="1" applyAlignment="1">
      <alignment horizontal="center" vertical="top" wrapText="1"/>
    </xf>
    <xf numFmtId="0" fontId="13" fillId="3" borderId="8" xfId="0" applyFont="1" applyFill="1" applyBorder="1" applyAlignment="1">
      <alignment horizontal="center" vertical="top" wrapText="1"/>
    </xf>
    <xf numFmtId="0" fontId="13" fillId="3" borderId="7" xfId="0" applyFont="1" applyFill="1" applyBorder="1" applyAlignment="1">
      <alignment horizontal="center" vertical="top" wrapText="1"/>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61"/>
  <sheetViews>
    <sheetView tabSelected="1" zoomScale="60" zoomScaleNormal="60" zoomScaleSheetLayoutView="70" workbookViewId="0">
      <selection activeCell="B7" sqref="B7:I7"/>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3" customWidth="1"/>
    <col min="9" max="9" width="77.5703125" style="1" customWidth="1"/>
    <col min="10" max="10" width="19.42578125" style="2" customWidth="1"/>
    <col min="11" max="11" width="16.140625" style="3" customWidth="1"/>
    <col min="12" max="12" width="12.7109375" style="1" customWidth="1"/>
    <col min="13" max="16384" width="9.140625" style="1"/>
  </cols>
  <sheetData>
    <row r="1" spans="2:11" ht="15.75" customHeight="1">
      <c r="H1" s="231" t="s">
        <v>105</v>
      </c>
      <c r="I1" s="231"/>
    </row>
    <row r="2" spans="2:11" ht="15.75" customHeight="1">
      <c r="H2" s="231" t="s">
        <v>104</v>
      </c>
      <c r="I2" s="231"/>
    </row>
    <row r="3" spans="2:11" ht="15.75" customHeight="1">
      <c r="H3" s="231" t="s">
        <v>102</v>
      </c>
      <c r="I3" s="231"/>
    </row>
    <row r="4" spans="2:11" ht="15.75" customHeight="1">
      <c r="H4" s="231" t="s">
        <v>103</v>
      </c>
      <c r="I4" s="231"/>
    </row>
    <row r="5" spans="2:11" ht="15.75" customHeight="1">
      <c r="B5" s="4"/>
      <c r="C5" s="4"/>
      <c r="D5" s="4"/>
      <c r="E5" s="4"/>
      <c r="G5" s="4"/>
      <c r="H5" s="231" t="s">
        <v>176</v>
      </c>
      <c r="I5" s="231"/>
    </row>
    <row r="6" spans="2:11">
      <c r="B6" s="4"/>
      <c r="C6" s="4"/>
      <c r="D6" s="4"/>
      <c r="E6" s="4"/>
      <c r="F6" s="4"/>
      <c r="G6" s="4"/>
      <c r="H6" s="51"/>
      <c r="I6" s="4"/>
    </row>
    <row r="7" spans="2:11" ht="73.5" customHeight="1">
      <c r="B7" s="170" t="s">
        <v>153</v>
      </c>
      <c r="C7" s="171"/>
      <c r="D7" s="171"/>
      <c r="E7" s="171"/>
      <c r="F7" s="171"/>
      <c r="G7" s="171"/>
      <c r="H7" s="171"/>
      <c r="I7" s="171"/>
    </row>
    <row r="8" spans="2:11" ht="16.5" thickBot="1">
      <c r="H8" s="5"/>
    </row>
    <row r="9" spans="2:11" ht="75" customHeight="1">
      <c r="B9" s="178" t="s">
        <v>2</v>
      </c>
      <c r="C9" s="179" t="s">
        <v>14</v>
      </c>
      <c r="D9" s="178" t="s">
        <v>3</v>
      </c>
      <c r="E9" s="178" t="s">
        <v>0</v>
      </c>
      <c r="F9" s="178"/>
      <c r="G9" s="178" t="s">
        <v>4</v>
      </c>
      <c r="H9" s="181" t="s">
        <v>112</v>
      </c>
      <c r="I9" s="178" t="s">
        <v>1</v>
      </c>
    </row>
    <row r="10" spans="2:11" s="10" customFormat="1" ht="45" customHeight="1">
      <c r="B10" s="178"/>
      <c r="C10" s="180"/>
      <c r="D10" s="178"/>
      <c r="E10" s="6" t="s">
        <v>5</v>
      </c>
      <c r="F10" s="7" t="s">
        <v>6</v>
      </c>
      <c r="G10" s="118"/>
      <c r="H10" s="182"/>
      <c r="I10" s="118"/>
      <c r="J10" s="8"/>
      <c r="K10" s="9"/>
    </row>
    <row r="11" spans="2:11" s="10" customFormat="1">
      <c r="B11" s="172"/>
      <c r="C11" s="118" t="s">
        <v>154</v>
      </c>
      <c r="D11" s="121" t="s">
        <v>80</v>
      </c>
      <c r="E11" s="118" t="s">
        <v>111</v>
      </c>
      <c r="F11" s="126">
        <v>44926</v>
      </c>
      <c r="G11" s="7" t="s">
        <v>7</v>
      </c>
      <c r="H11" s="52">
        <f>H12+H13+H14</f>
        <v>470413</v>
      </c>
      <c r="I11" s="175"/>
      <c r="J11" s="84">
        <f>J12+J13+J14</f>
        <v>470413</v>
      </c>
      <c r="K11" s="56">
        <f>J11-H11</f>
        <v>0</v>
      </c>
    </row>
    <row r="12" spans="2:11">
      <c r="B12" s="173"/>
      <c r="C12" s="119"/>
      <c r="D12" s="122"/>
      <c r="E12" s="119"/>
      <c r="F12" s="127"/>
      <c r="G12" s="11" t="s">
        <v>8</v>
      </c>
      <c r="H12" s="52">
        <f>H17+H159+H199+H184</f>
        <v>22698.060000000005</v>
      </c>
      <c r="I12" s="176"/>
      <c r="J12" s="85">
        <v>22698.06</v>
      </c>
      <c r="K12" s="57">
        <f>J12-H12</f>
        <v>0</v>
      </c>
    </row>
    <row r="13" spans="2:11">
      <c r="B13" s="173"/>
      <c r="C13" s="119"/>
      <c r="D13" s="122"/>
      <c r="E13" s="119"/>
      <c r="F13" s="127"/>
      <c r="G13" s="11" t="s">
        <v>9</v>
      </c>
      <c r="H13" s="52">
        <f>H18+H160+H200+H185</f>
        <v>265386.14</v>
      </c>
      <c r="I13" s="176"/>
      <c r="J13" s="85">
        <v>265386.14</v>
      </c>
      <c r="K13" s="57">
        <f>J13-H13</f>
        <v>0</v>
      </c>
    </row>
    <row r="14" spans="2:11">
      <c r="B14" s="173"/>
      <c r="C14" s="119"/>
      <c r="D14" s="122"/>
      <c r="E14" s="119"/>
      <c r="F14" s="127"/>
      <c r="G14" s="11" t="s">
        <v>10</v>
      </c>
      <c r="H14" s="52">
        <f>H19+H161+H201+H186</f>
        <v>182328.80000000002</v>
      </c>
      <c r="I14" s="176"/>
      <c r="J14" s="85">
        <v>182328.8</v>
      </c>
      <c r="K14" s="57">
        <f>J14-H14</f>
        <v>0</v>
      </c>
    </row>
    <row r="15" spans="2:11" ht="31.5">
      <c r="B15" s="174"/>
      <c r="C15" s="120"/>
      <c r="D15" s="123"/>
      <c r="E15" s="120"/>
      <c r="F15" s="137"/>
      <c r="G15" s="11" t="s">
        <v>11</v>
      </c>
      <c r="H15" s="52">
        <v>0</v>
      </c>
      <c r="I15" s="177"/>
    </row>
    <row r="16" spans="2:11" s="15" customFormat="1" ht="15.6" customHeight="1">
      <c r="B16" s="183" t="s">
        <v>48</v>
      </c>
      <c r="C16" s="140" t="s">
        <v>155</v>
      </c>
      <c r="D16" s="186" t="s">
        <v>80</v>
      </c>
      <c r="E16" s="118" t="s">
        <v>111</v>
      </c>
      <c r="F16" s="126">
        <v>44926</v>
      </c>
      <c r="G16" s="12" t="s">
        <v>7</v>
      </c>
      <c r="H16" s="117">
        <f>H17+H18+H19</f>
        <v>427967</v>
      </c>
      <c r="I16" s="189"/>
      <c r="J16" s="109">
        <v>427967</v>
      </c>
      <c r="K16" s="14">
        <f>J16-H16</f>
        <v>0</v>
      </c>
    </row>
    <row r="17" spans="2:11" s="19" customFormat="1" ht="24" customHeight="1">
      <c r="B17" s="184"/>
      <c r="C17" s="141"/>
      <c r="D17" s="187"/>
      <c r="E17" s="119"/>
      <c r="F17" s="127"/>
      <c r="G17" s="16" t="s">
        <v>8</v>
      </c>
      <c r="H17" s="53">
        <f>H22+H53+H109+H129+H144+H149+H154</f>
        <v>22698.060000000005</v>
      </c>
      <c r="I17" s="190"/>
      <c r="J17" s="17"/>
      <c r="K17" s="18"/>
    </row>
    <row r="18" spans="2:11" s="19" customFormat="1" ht="27.75" customHeight="1">
      <c r="B18" s="184"/>
      <c r="C18" s="141"/>
      <c r="D18" s="187"/>
      <c r="E18" s="119"/>
      <c r="F18" s="127"/>
      <c r="G18" s="16" t="s">
        <v>9</v>
      </c>
      <c r="H18" s="53">
        <f>H23+H54+H110+H130+H145+H150+H155</f>
        <v>247205.34</v>
      </c>
      <c r="I18" s="190"/>
      <c r="J18" s="17"/>
      <c r="K18" s="18"/>
    </row>
    <row r="19" spans="2:11" s="19" customFormat="1" ht="20.25" customHeight="1">
      <c r="B19" s="184"/>
      <c r="C19" s="141"/>
      <c r="D19" s="187"/>
      <c r="E19" s="119"/>
      <c r="F19" s="127"/>
      <c r="G19" s="16" t="s">
        <v>10</v>
      </c>
      <c r="H19" s="53">
        <f>H24+H55+H111+H131+H146+H151+H156</f>
        <v>158063.6</v>
      </c>
      <c r="I19" s="190"/>
      <c r="J19" s="17"/>
      <c r="K19" s="18"/>
    </row>
    <row r="20" spans="2:11" s="19" customFormat="1" ht="31.5">
      <c r="B20" s="185"/>
      <c r="C20" s="142"/>
      <c r="D20" s="188"/>
      <c r="E20" s="120"/>
      <c r="F20" s="137"/>
      <c r="G20" s="16" t="s">
        <v>11</v>
      </c>
      <c r="H20" s="53" t="s">
        <v>71</v>
      </c>
      <c r="I20" s="191"/>
      <c r="J20" s="17"/>
      <c r="K20" s="18"/>
    </row>
    <row r="21" spans="2:11" s="26" customFormat="1" ht="29.25" customHeight="1">
      <c r="B21" s="193" t="s">
        <v>12</v>
      </c>
      <c r="C21" s="196" t="s">
        <v>13</v>
      </c>
      <c r="D21" s="199"/>
      <c r="E21" s="118" t="s">
        <v>111</v>
      </c>
      <c r="F21" s="126">
        <v>44926</v>
      </c>
      <c r="G21" s="86" t="s">
        <v>7</v>
      </c>
      <c r="H21" s="87">
        <f>H22+H23+H24+H25</f>
        <v>216790.39999999999</v>
      </c>
      <c r="I21" s="167"/>
      <c r="J21" s="24">
        <f>J23+J24</f>
        <v>216790.39999999999</v>
      </c>
      <c r="K21" s="58">
        <f>H21-J21</f>
        <v>0</v>
      </c>
    </row>
    <row r="22" spans="2:11" s="28" customFormat="1" ht="29.25" customHeight="1">
      <c r="B22" s="194"/>
      <c r="C22" s="197"/>
      <c r="D22" s="200"/>
      <c r="E22" s="119"/>
      <c r="F22" s="127"/>
      <c r="G22" s="88" t="s">
        <v>8</v>
      </c>
      <c r="H22" s="87">
        <v>0</v>
      </c>
      <c r="I22" s="168"/>
      <c r="J22" s="20"/>
      <c r="K22" s="59"/>
    </row>
    <row r="23" spans="2:11" s="28" customFormat="1" ht="29.25" customHeight="1">
      <c r="B23" s="194"/>
      <c r="C23" s="197"/>
      <c r="D23" s="200"/>
      <c r="E23" s="119"/>
      <c r="F23" s="127"/>
      <c r="G23" s="88" t="s">
        <v>9</v>
      </c>
      <c r="H23" s="87">
        <f>H27+H30+H33+H36+H39+H42+H46+H50</f>
        <v>110877.9</v>
      </c>
      <c r="I23" s="168"/>
      <c r="J23" s="20">
        <v>110877.9</v>
      </c>
      <c r="K23" s="59">
        <f>H23-J23</f>
        <v>0</v>
      </c>
    </row>
    <row r="24" spans="2:11" s="28" customFormat="1" ht="29.25" customHeight="1">
      <c r="B24" s="194"/>
      <c r="C24" s="197"/>
      <c r="D24" s="200"/>
      <c r="E24" s="119"/>
      <c r="F24" s="127"/>
      <c r="G24" s="88" t="s">
        <v>10</v>
      </c>
      <c r="H24" s="87">
        <f>H28+H31+H34+H37+H40+H43+H47</f>
        <v>105912.5</v>
      </c>
      <c r="I24" s="168"/>
      <c r="J24" s="20">
        <f>105921.2-8.7</f>
        <v>105912.5</v>
      </c>
      <c r="K24" s="60">
        <f>H24-J24</f>
        <v>0</v>
      </c>
    </row>
    <row r="25" spans="2:11" s="28" customFormat="1" ht="29.25" customHeight="1">
      <c r="B25" s="195"/>
      <c r="C25" s="198"/>
      <c r="D25" s="201"/>
      <c r="E25" s="120"/>
      <c r="F25" s="137"/>
      <c r="G25" s="88" t="s">
        <v>11</v>
      </c>
      <c r="H25" s="87">
        <v>0</v>
      </c>
      <c r="I25" s="169"/>
      <c r="J25" s="20"/>
      <c r="K25" s="27"/>
    </row>
    <row r="26" spans="2:11" s="10" customFormat="1" ht="29.25" customHeight="1">
      <c r="B26" s="124" t="s">
        <v>16</v>
      </c>
      <c r="C26" s="118" t="s">
        <v>15</v>
      </c>
      <c r="D26" s="118"/>
      <c r="E26" s="118"/>
      <c r="F26" s="126"/>
      <c r="G26" s="38" t="s">
        <v>7</v>
      </c>
      <c r="H26" s="49">
        <f>H27+H28</f>
        <v>154676.20000000001</v>
      </c>
      <c r="I26" s="118" t="s">
        <v>64</v>
      </c>
      <c r="J26" s="8"/>
      <c r="K26" s="9"/>
    </row>
    <row r="27" spans="2:11" ht="29.25" customHeight="1">
      <c r="B27" s="125"/>
      <c r="C27" s="119"/>
      <c r="D27" s="119"/>
      <c r="E27" s="119"/>
      <c r="F27" s="127"/>
      <c r="G27" s="11" t="s">
        <v>9</v>
      </c>
      <c r="H27" s="50">
        <f>97966.3+1160.7+2724.1-103.1</f>
        <v>101748</v>
      </c>
      <c r="I27" s="119"/>
    </row>
    <row r="28" spans="2:11" ht="29.25" customHeight="1">
      <c r="B28" s="125"/>
      <c r="C28" s="119"/>
      <c r="D28" s="119"/>
      <c r="E28" s="119"/>
      <c r="F28" s="127"/>
      <c r="G28" s="11" t="s">
        <v>10</v>
      </c>
      <c r="H28" s="50">
        <f>47398.1+1028+3645.9-20+876.2</f>
        <v>52928.2</v>
      </c>
      <c r="I28" s="120"/>
    </row>
    <row r="29" spans="2:11" s="10" customFormat="1" ht="29.25" customHeight="1">
      <c r="B29" s="124" t="s">
        <v>17</v>
      </c>
      <c r="C29" s="192" t="s">
        <v>18</v>
      </c>
      <c r="D29" s="118"/>
      <c r="E29" s="118"/>
      <c r="F29" s="126"/>
      <c r="G29" s="38" t="s">
        <v>7</v>
      </c>
      <c r="H29" s="49">
        <f>H30+H31</f>
        <v>1063</v>
      </c>
      <c r="I29" s="121" t="s">
        <v>160</v>
      </c>
      <c r="J29" s="8"/>
      <c r="K29" s="9"/>
    </row>
    <row r="30" spans="2:11" ht="29.25" customHeight="1">
      <c r="B30" s="125"/>
      <c r="C30" s="149"/>
      <c r="D30" s="119"/>
      <c r="E30" s="119"/>
      <c r="F30" s="127"/>
      <c r="G30" s="11" t="s">
        <v>9</v>
      </c>
      <c r="H30" s="50">
        <f>1082.6-4.8-17.3+2.5</f>
        <v>1063</v>
      </c>
      <c r="I30" s="122"/>
    </row>
    <row r="31" spans="2:11" ht="43.5" customHeight="1">
      <c r="B31" s="125"/>
      <c r="C31" s="149"/>
      <c r="D31" s="119"/>
      <c r="E31" s="119"/>
      <c r="F31" s="127"/>
      <c r="G31" s="11" t="s">
        <v>10</v>
      </c>
      <c r="H31" s="50">
        <f>136-136</f>
        <v>0</v>
      </c>
      <c r="I31" s="123"/>
    </row>
    <row r="32" spans="2:11" s="31" customFormat="1" ht="45.75" customHeight="1">
      <c r="B32" s="128" t="s">
        <v>19</v>
      </c>
      <c r="C32" s="121" t="s">
        <v>20</v>
      </c>
      <c r="D32" s="121"/>
      <c r="E32" s="121"/>
      <c r="F32" s="130"/>
      <c r="G32" s="89" t="s">
        <v>7</v>
      </c>
      <c r="H32" s="90">
        <f>H33+H34</f>
        <v>866</v>
      </c>
      <c r="I32" s="164" t="s">
        <v>143</v>
      </c>
      <c r="J32" s="29"/>
      <c r="K32" s="30"/>
    </row>
    <row r="33" spans="2:11" s="34" customFormat="1" ht="39" customHeight="1">
      <c r="B33" s="129"/>
      <c r="C33" s="122"/>
      <c r="D33" s="122"/>
      <c r="E33" s="122"/>
      <c r="F33" s="131"/>
      <c r="G33" s="91" t="s">
        <v>9</v>
      </c>
      <c r="H33" s="54">
        <v>0</v>
      </c>
      <c r="I33" s="165"/>
      <c r="J33" s="32"/>
      <c r="K33" s="33"/>
    </row>
    <row r="34" spans="2:11" s="34" customFormat="1" ht="29.25" customHeight="1">
      <c r="B34" s="129"/>
      <c r="C34" s="122"/>
      <c r="D34" s="122"/>
      <c r="E34" s="122"/>
      <c r="F34" s="131"/>
      <c r="G34" s="91" t="s">
        <v>10</v>
      </c>
      <c r="H34" s="54">
        <f>568.6+167.7+7.1+193.4-2.9-262.6+194.7</f>
        <v>866</v>
      </c>
      <c r="I34" s="166"/>
      <c r="J34" s="32"/>
      <c r="K34" s="33"/>
    </row>
    <row r="35" spans="2:11" s="10" customFormat="1" ht="29.25" customHeight="1">
      <c r="B35" s="124" t="s">
        <v>21</v>
      </c>
      <c r="C35" s="118" t="s">
        <v>22</v>
      </c>
      <c r="D35" s="118"/>
      <c r="E35" s="118"/>
      <c r="F35" s="126"/>
      <c r="G35" s="38" t="s">
        <v>7</v>
      </c>
      <c r="H35" s="49">
        <f>H36+H37</f>
        <v>27.599999999999994</v>
      </c>
      <c r="I35" s="118" t="s">
        <v>141</v>
      </c>
      <c r="J35" s="8"/>
      <c r="K35" s="9"/>
    </row>
    <row r="36" spans="2:11" ht="29.25" customHeight="1">
      <c r="B36" s="125"/>
      <c r="C36" s="119"/>
      <c r="D36" s="119"/>
      <c r="E36" s="119"/>
      <c r="F36" s="127"/>
      <c r="G36" s="11" t="s">
        <v>9</v>
      </c>
      <c r="H36" s="50">
        <f>72.1-43-1.5</f>
        <v>27.599999999999994</v>
      </c>
      <c r="I36" s="119"/>
    </row>
    <row r="37" spans="2:11" ht="29.25" customHeight="1">
      <c r="B37" s="125"/>
      <c r="C37" s="119"/>
      <c r="D37" s="119"/>
      <c r="E37" s="119"/>
      <c r="F37" s="127"/>
      <c r="G37" s="11" t="s">
        <v>10</v>
      </c>
      <c r="H37" s="50">
        <v>0</v>
      </c>
      <c r="I37" s="120"/>
    </row>
    <row r="38" spans="2:11" s="10" customFormat="1" ht="29.25" customHeight="1">
      <c r="B38" s="124" t="s">
        <v>23</v>
      </c>
      <c r="C38" s="118" t="s">
        <v>65</v>
      </c>
      <c r="D38" s="118"/>
      <c r="E38" s="118"/>
      <c r="F38" s="126"/>
      <c r="G38" s="38" t="s">
        <v>7</v>
      </c>
      <c r="H38" s="49">
        <f>H39+H40</f>
        <v>49.5</v>
      </c>
      <c r="I38" s="118" t="s">
        <v>24</v>
      </c>
      <c r="J38" s="8"/>
      <c r="K38" s="9"/>
    </row>
    <row r="39" spans="2:11" ht="29.25" customHeight="1">
      <c r="B39" s="125"/>
      <c r="C39" s="119"/>
      <c r="D39" s="119"/>
      <c r="E39" s="119"/>
      <c r="F39" s="127"/>
      <c r="G39" s="11" t="s">
        <v>9</v>
      </c>
      <c r="H39" s="50">
        <v>0</v>
      </c>
      <c r="I39" s="119"/>
    </row>
    <row r="40" spans="2:11" ht="63" customHeight="1">
      <c r="B40" s="125"/>
      <c r="C40" s="119"/>
      <c r="D40" s="119"/>
      <c r="E40" s="119"/>
      <c r="F40" s="127"/>
      <c r="G40" s="11" t="s">
        <v>10</v>
      </c>
      <c r="H40" s="50">
        <f>54.5-5</f>
        <v>49.5</v>
      </c>
      <c r="I40" s="120"/>
    </row>
    <row r="41" spans="2:11" s="31" customFormat="1" ht="29.25" customHeight="1">
      <c r="B41" s="128" t="s">
        <v>25</v>
      </c>
      <c r="C41" s="121" t="s">
        <v>26</v>
      </c>
      <c r="D41" s="121"/>
      <c r="E41" s="121"/>
      <c r="F41" s="130"/>
      <c r="G41" s="89" t="s">
        <v>7</v>
      </c>
      <c r="H41" s="90">
        <f>H42+H43</f>
        <v>56973.100000000006</v>
      </c>
      <c r="I41" s="121" t="s">
        <v>123</v>
      </c>
      <c r="J41" s="29"/>
      <c r="K41" s="30"/>
    </row>
    <row r="42" spans="2:11" s="34" customFormat="1" ht="29.25" customHeight="1">
      <c r="B42" s="129"/>
      <c r="C42" s="122"/>
      <c r="D42" s="122"/>
      <c r="E42" s="122"/>
      <c r="F42" s="131"/>
      <c r="G42" s="91" t="s">
        <v>9</v>
      </c>
      <c r="H42" s="54">
        <f>1410+102.6+3412.4</f>
        <v>4925</v>
      </c>
      <c r="I42" s="122"/>
      <c r="J42" s="32"/>
      <c r="K42" s="33"/>
    </row>
    <row r="43" spans="2:11" s="34" customFormat="1" ht="29.25" customHeight="1">
      <c r="B43" s="129"/>
      <c r="C43" s="122"/>
      <c r="D43" s="122"/>
      <c r="E43" s="122"/>
      <c r="F43" s="131"/>
      <c r="G43" s="91" t="s">
        <v>10</v>
      </c>
      <c r="H43" s="54">
        <f>41757.9+67.2-166.5+2013.9+4597.9+3786.4-8.7</f>
        <v>52048.100000000006</v>
      </c>
      <c r="I43" s="123"/>
      <c r="J43" s="32"/>
      <c r="K43" s="33"/>
    </row>
    <row r="44" spans="2:11" s="31" customFormat="1" ht="29.45" customHeight="1">
      <c r="B44" s="128" t="s">
        <v>118</v>
      </c>
      <c r="C44" s="121" t="s">
        <v>119</v>
      </c>
      <c r="D44" s="121"/>
      <c r="E44" s="121"/>
      <c r="F44" s="130"/>
      <c r="G44" s="89" t="s">
        <v>7</v>
      </c>
      <c r="H44" s="92">
        <f>H46+H47+H45</f>
        <v>2048.1</v>
      </c>
      <c r="I44" s="158" t="s">
        <v>142</v>
      </c>
      <c r="J44" s="29"/>
      <c r="K44" s="30"/>
    </row>
    <row r="45" spans="2:11" s="31" customFormat="1" ht="29.45" customHeight="1">
      <c r="B45" s="129"/>
      <c r="C45" s="122"/>
      <c r="D45" s="122"/>
      <c r="E45" s="122"/>
      <c r="F45" s="131"/>
      <c r="G45" s="91" t="s">
        <v>8</v>
      </c>
      <c r="H45" s="92">
        <v>0</v>
      </c>
      <c r="I45" s="159"/>
      <c r="J45" s="29"/>
      <c r="K45" s="30"/>
    </row>
    <row r="46" spans="2:11" s="34" customFormat="1" ht="29.45" customHeight="1">
      <c r="B46" s="129"/>
      <c r="C46" s="122"/>
      <c r="D46" s="122"/>
      <c r="E46" s="122"/>
      <c r="F46" s="131"/>
      <c r="G46" s="91" t="s">
        <v>9</v>
      </c>
      <c r="H46" s="93">
        <v>2027.4</v>
      </c>
      <c r="I46" s="159"/>
      <c r="J46" s="32"/>
      <c r="K46" s="33"/>
    </row>
    <row r="47" spans="2:11" s="34" customFormat="1" ht="34.5" customHeight="1">
      <c r="B47" s="129"/>
      <c r="C47" s="122"/>
      <c r="D47" s="122"/>
      <c r="E47" s="122"/>
      <c r="F47" s="131"/>
      <c r="G47" s="91" t="s">
        <v>10</v>
      </c>
      <c r="H47" s="93">
        <v>20.7</v>
      </c>
      <c r="I47" s="160"/>
      <c r="J47" s="32"/>
      <c r="K47" s="33"/>
    </row>
    <row r="48" spans="2:11" s="31" customFormat="1" ht="19.899999999999999" customHeight="1">
      <c r="B48" s="128" t="s">
        <v>125</v>
      </c>
      <c r="C48" s="121" t="s">
        <v>126</v>
      </c>
      <c r="D48" s="121"/>
      <c r="E48" s="121"/>
      <c r="F48" s="130"/>
      <c r="G48" s="89" t="s">
        <v>7</v>
      </c>
      <c r="H48" s="90">
        <f>H50+H51+H49</f>
        <v>1086.9000000000001</v>
      </c>
      <c r="I48" s="161" t="s">
        <v>127</v>
      </c>
      <c r="J48" s="29"/>
      <c r="K48" s="30"/>
    </row>
    <row r="49" spans="1:13" s="31" customFormat="1" ht="19.899999999999999" customHeight="1">
      <c r="B49" s="129"/>
      <c r="C49" s="122"/>
      <c r="D49" s="122"/>
      <c r="E49" s="122"/>
      <c r="F49" s="131"/>
      <c r="G49" s="91" t="s">
        <v>8</v>
      </c>
      <c r="H49" s="90">
        <v>0</v>
      </c>
      <c r="I49" s="162"/>
      <c r="J49" s="29"/>
      <c r="K49" s="30"/>
    </row>
    <row r="50" spans="1:13" s="34" customFormat="1" ht="19.899999999999999" customHeight="1">
      <c r="B50" s="129"/>
      <c r="C50" s="122"/>
      <c r="D50" s="122"/>
      <c r="E50" s="122"/>
      <c r="F50" s="131"/>
      <c r="G50" s="91" t="s">
        <v>9</v>
      </c>
      <c r="H50" s="54">
        <f>1600.3-513.4</f>
        <v>1086.9000000000001</v>
      </c>
      <c r="I50" s="162"/>
      <c r="J50" s="32"/>
      <c r="K50" s="33"/>
    </row>
    <row r="51" spans="1:13" s="34" customFormat="1" ht="19.899999999999999" customHeight="1">
      <c r="B51" s="129"/>
      <c r="C51" s="122"/>
      <c r="D51" s="122"/>
      <c r="E51" s="122"/>
      <c r="F51" s="131"/>
      <c r="G51" s="91" t="s">
        <v>10</v>
      </c>
      <c r="H51" s="54"/>
      <c r="I51" s="163"/>
      <c r="J51" s="32"/>
      <c r="K51" s="33"/>
    </row>
    <row r="52" spans="1:13" s="78" customFormat="1" ht="30" customHeight="1">
      <c r="A52" s="26"/>
      <c r="B52" s="193" t="s">
        <v>39</v>
      </c>
      <c r="C52" s="196" t="s">
        <v>66</v>
      </c>
      <c r="D52" s="199"/>
      <c r="E52" s="118" t="s">
        <v>111</v>
      </c>
      <c r="F52" s="126">
        <v>44926</v>
      </c>
      <c r="G52" s="86" t="s">
        <v>7</v>
      </c>
      <c r="H52" s="87">
        <f>H53+H54+H55+H56</f>
        <v>182286.6</v>
      </c>
      <c r="I52" s="167"/>
      <c r="J52" s="24">
        <f>J54+J55+J53</f>
        <v>182286.6</v>
      </c>
      <c r="K52" s="25">
        <f>J52-H52</f>
        <v>0</v>
      </c>
      <c r="L52" s="76"/>
      <c r="M52" s="77"/>
    </row>
    <row r="53" spans="1:13" s="80" customFormat="1">
      <c r="A53" s="28"/>
      <c r="B53" s="194"/>
      <c r="C53" s="197"/>
      <c r="D53" s="200"/>
      <c r="E53" s="119"/>
      <c r="F53" s="127"/>
      <c r="G53" s="88" t="s">
        <v>8</v>
      </c>
      <c r="H53" s="87">
        <f>H79+H83+H87+H99+H104</f>
        <v>22051.660000000003</v>
      </c>
      <c r="I53" s="168"/>
      <c r="J53" s="20">
        <v>22051.66</v>
      </c>
      <c r="K53" s="25">
        <f>J53-H53</f>
        <v>0</v>
      </c>
      <c r="L53" s="79"/>
      <c r="M53" s="77"/>
    </row>
    <row r="54" spans="1:13" s="80" customFormat="1">
      <c r="A54" s="28"/>
      <c r="B54" s="194"/>
      <c r="C54" s="197"/>
      <c r="D54" s="200"/>
      <c r="E54" s="119"/>
      <c r="F54" s="127"/>
      <c r="G54" s="88" t="s">
        <v>9</v>
      </c>
      <c r="H54" s="87">
        <f>H58+H61+H64+H67+H70+H73+H76+H80+H84+H88+H92+H96+H100+H105</f>
        <v>129901.04</v>
      </c>
      <c r="I54" s="168"/>
      <c r="J54" s="20">
        <v>129901.04</v>
      </c>
      <c r="K54" s="27">
        <f>J54-H54</f>
        <v>0</v>
      </c>
      <c r="L54" s="79"/>
      <c r="M54" s="77"/>
    </row>
    <row r="55" spans="1:13" s="80" customFormat="1">
      <c r="A55" s="28"/>
      <c r="B55" s="194"/>
      <c r="C55" s="197"/>
      <c r="D55" s="200"/>
      <c r="E55" s="119"/>
      <c r="F55" s="127"/>
      <c r="G55" s="88" t="s">
        <v>10</v>
      </c>
      <c r="H55" s="87">
        <f>H59+H62+H65+H68+H71+H74+H77+H85+H89+H93+H101+H106</f>
        <v>30333.899999999998</v>
      </c>
      <c r="I55" s="168"/>
      <c r="J55" s="20">
        <v>30333.9</v>
      </c>
      <c r="K55" s="27">
        <f>J55-H55</f>
        <v>0</v>
      </c>
      <c r="L55" s="79"/>
      <c r="M55" s="77"/>
    </row>
    <row r="56" spans="1:13" s="80" customFormat="1" ht="36.75" customHeight="1">
      <c r="A56" s="28"/>
      <c r="B56" s="195"/>
      <c r="C56" s="198"/>
      <c r="D56" s="201"/>
      <c r="E56" s="120"/>
      <c r="F56" s="137"/>
      <c r="G56" s="88" t="s">
        <v>11</v>
      </c>
      <c r="H56" s="87">
        <v>0</v>
      </c>
      <c r="I56" s="169"/>
      <c r="J56" s="20"/>
      <c r="K56" s="27"/>
    </row>
    <row r="57" spans="1:13" s="71" customFormat="1" ht="30" customHeight="1">
      <c r="A57" s="10"/>
      <c r="B57" s="124" t="s">
        <v>40</v>
      </c>
      <c r="C57" s="118" t="s">
        <v>15</v>
      </c>
      <c r="D57" s="118"/>
      <c r="E57" s="118"/>
      <c r="F57" s="126"/>
      <c r="G57" s="38" t="s">
        <v>7</v>
      </c>
      <c r="H57" s="49">
        <f>H58+H59</f>
        <v>114084.5</v>
      </c>
      <c r="I57" s="118" t="s">
        <v>114</v>
      </c>
      <c r="J57" s="8"/>
      <c r="K57" s="9"/>
    </row>
    <row r="58" spans="1:13" s="72" customFormat="1" ht="23.25" customHeight="1">
      <c r="A58" s="1"/>
      <c r="B58" s="125"/>
      <c r="C58" s="119"/>
      <c r="D58" s="119"/>
      <c r="E58" s="119"/>
      <c r="F58" s="127"/>
      <c r="G58" s="11" t="s">
        <v>9</v>
      </c>
      <c r="H58" s="50">
        <v>110171.1</v>
      </c>
      <c r="I58" s="119"/>
      <c r="J58" s="2">
        <f>H58+H61+H67</f>
        <v>112298.1</v>
      </c>
      <c r="K58" s="3"/>
    </row>
    <row r="59" spans="1:13" s="72" customFormat="1" ht="25.5" customHeight="1">
      <c r="A59" s="1"/>
      <c r="B59" s="125"/>
      <c r="C59" s="119"/>
      <c r="D59" s="119"/>
      <c r="E59" s="119"/>
      <c r="F59" s="127"/>
      <c r="G59" s="11" t="s">
        <v>10</v>
      </c>
      <c r="H59" s="50">
        <v>3913.4</v>
      </c>
      <c r="I59" s="120"/>
      <c r="J59" s="2"/>
      <c r="K59" s="3"/>
    </row>
    <row r="60" spans="1:13" s="71" customFormat="1" ht="60.6" customHeight="1">
      <c r="A60" s="10"/>
      <c r="B60" s="124" t="s">
        <v>41</v>
      </c>
      <c r="C60" s="192" t="s">
        <v>145</v>
      </c>
      <c r="D60" s="118"/>
      <c r="E60" s="118"/>
      <c r="F60" s="126"/>
      <c r="G60" s="38" t="s">
        <v>7</v>
      </c>
      <c r="H60" s="49">
        <f>H61+H62</f>
        <v>2247.8000000000002</v>
      </c>
      <c r="I60" s="118" t="s">
        <v>163</v>
      </c>
      <c r="J60" s="8"/>
      <c r="K60" s="9"/>
    </row>
    <row r="61" spans="1:13" s="72" customFormat="1" ht="60.6" customHeight="1">
      <c r="A61" s="1"/>
      <c r="B61" s="125"/>
      <c r="C61" s="149"/>
      <c r="D61" s="119"/>
      <c r="E61" s="119"/>
      <c r="F61" s="127"/>
      <c r="G61" s="11" t="s">
        <v>9</v>
      </c>
      <c r="H61" s="54">
        <f>2069.8-2</f>
        <v>2067.8000000000002</v>
      </c>
      <c r="I61" s="119"/>
      <c r="J61" s="2">
        <f>2069.8+59.2-2</f>
        <v>2127</v>
      </c>
      <c r="K61" s="3"/>
    </row>
    <row r="62" spans="1:13" s="72" customFormat="1" ht="62.45" customHeight="1">
      <c r="A62" s="1"/>
      <c r="B62" s="125"/>
      <c r="C62" s="149"/>
      <c r="D62" s="119"/>
      <c r="E62" s="119"/>
      <c r="F62" s="127"/>
      <c r="G62" s="11" t="s">
        <v>10</v>
      </c>
      <c r="H62" s="50">
        <f>50+70+50+10</f>
        <v>180</v>
      </c>
      <c r="I62" s="120"/>
      <c r="J62" s="2"/>
      <c r="K62" s="3"/>
    </row>
    <row r="63" spans="1:13" s="73" customFormat="1" ht="34.9" customHeight="1">
      <c r="A63" s="31"/>
      <c r="B63" s="128" t="s">
        <v>42</v>
      </c>
      <c r="C63" s="121" t="s">
        <v>20</v>
      </c>
      <c r="D63" s="121"/>
      <c r="E63" s="121"/>
      <c r="F63" s="130"/>
      <c r="G63" s="89" t="s">
        <v>7</v>
      </c>
      <c r="H63" s="90">
        <f>H64+H65</f>
        <v>544.9</v>
      </c>
      <c r="I63" s="164" t="s">
        <v>146</v>
      </c>
      <c r="J63" s="29"/>
      <c r="K63" s="30"/>
    </row>
    <row r="64" spans="1:13" s="75" customFormat="1" ht="34.9" customHeight="1">
      <c r="A64" s="34"/>
      <c r="B64" s="129"/>
      <c r="C64" s="122"/>
      <c r="D64" s="122"/>
      <c r="E64" s="122"/>
      <c r="F64" s="131"/>
      <c r="G64" s="91" t="s">
        <v>9</v>
      </c>
      <c r="H64" s="54">
        <v>0</v>
      </c>
      <c r="I64" s="165"/>
      <c r="J64" s="32"/>
      <c r="K64" s="33"/>
    </row>
    <row r="65" spans="1:11" s="75" customFormat="1" ht="66.599999999999994" customHeight="1">
      <c r="A65" s="34"/>
      <c r="B65" s="129"/>
      <c r="C65" s="122"/>
      <c r="D65" s="122"/>
      <c r="E65" s="122"/>
      <c r="F65" s="131"/>
      <c r="G65" s="91" t="s">
        <v>10</v>
      </c>
      <c r="H65" s="54">
        <f>163+45.9+31.1+304.9</f>
        <v>544.9</v>
      </c>
      <c r="I65" s="166"/>
      <c r="J65" s="32"/>
      <c r="K65" s="33"/>
    </row>
    <row r="66" spans="1:11" s="10" customFormat="1" ht="25.5" customHeight="1">
      <c r="B66" s="124" t="s">
        <v>43</v>
      </c>
      <c r="C66" s="118" t="s">
        <v>47</v>
      </c>
      <c r="D66" s="118"/>
      <c r="E66" s="118"/>
      <c r="F66" s="126"/>
      <c r="G66" s="38" t="s">
        <v>7</v>
      </c>
      <c r="H66" s="90">
        <f>H67+H68</f>
        <v>59.2</v>
      </c>
      <c r="I66" s="121" t="s">
        <v>122</v>
      </c>
      <c r="J66" s="8"/>
      <c r="K66" s="9"/>
    </row>
    <row r="67" spans="1:11" ht="24.75" customHeight="1">
      <c r="B67" s="125"/>
      <c r="C67" s="119"/>
      <c r="D67" s="119"/>
      <c r="E67" s="119"/>
      <c r="F67" s="127"/>
      <c r="G67" s="11" t="s">
        <v>9</v>
      </c>
      <c r="H67" s="54">
        <v>59.2</v>
      </c>
      <c r="I67" s="122"/>
    </row>
    <row r="68" spans="1:11" ht="29.25" customHeight="1">
      <c r="B68" s="125"/>
      <c r="C68" s="119"/>
      <c r="D68" s="119"/>
      <c r="E68" s="119"/>
      <c r="F68" s="127"/>
      <c r="G68" s="11" t="s">
        <v>10</v>
      </c>
      <c r="H68" s="54">
        <v>0</v>
      </c>
      <c r="I68" s="123"/>
    </row>
    <row r="69" spans="1:11" s="73" customFormat="1" ht="78" customHeight="1">
      <c r="A69" s="31"/>
      <c r="B69" s="128" t="s">
        <v>44</v>
      </c>
      <c r="C69" s="121" t="s">
        <v>46</v>
      </c>
      <c r="D69" s="121"/>
      <c r="E69" s="121"/>
      <c r="F69" s="130"/>
      <c r="G69" s="89" t="s">
        <v>7</v>
      </c>
      <c r="H69" s="90">
        <f>H70+H71</f>
        <v>3437.2999999999997</v>
      </c>
      <c r="I69" s="121" t="s">
        <v>164</v>
      </c>
      <c r="J69" s="29"/>
      <c r="K69" s="30"/>
    </row>
    <row r="70" spans="1:11" s="75" customFormat="1" ht="78" customHeight="1">
      <c r="A70" s="34"/>
      <c r="B70" s="129"/>
      <c r="C70" s="122"/>
      <c r="D70" s="122"/>
      <c r="E70" s="122"/>
      <c r="F70" s="131"/>
      <c r="G70" s="91" t="s">
        <v>9</v>
      </c>
      <c r="H70" s="54">
        <v>0</v>
      </c>
      <c r="I70" s="122"/>
      <c r="J70" s="32"/>
      <c r="K70" s="33"/>
    </row>
    <row r="71" spans="1:11" s="75" customFormat="1" ht="78" customHeight="1">
      <c r="A71" s="34"/>
      <c r="B71" s="129"/>
      <c r="C71" s="122"/>
      <c r="D71" s="122"/>
      <c r="E71" s="122"/>
      <c r="F71" s="131"/>
      <c r="G71" s="91" t="s">
        <v>10</v>
      </c>
      <c r="H71" s="54">
        <f>1724+113-138+6.8+82.7+30+23.6+15+9.6+78.7+17+724+95.3+81+16.3+5.4+77+36.7+51.2+360+13.6+14.4</f>
        <v>3437.2999999999997</v>
      </c>
      <c r="I71" s="123"/>
      <c r="J71" s="32"/>
      <c r="K71" s="33"/>
    </row>
    <row r="72" spans="1:11" s="71" customFormat="1" ht="36.75" customHeight="1">
      <c r="A72" s="10"/>
      <c r="B72" s="128" t="s">
        <v>45</v>
      </c>
      <c r="C72" s="118" t="s">
        <v>26</v>
      </c>
      <c r="D72" s="118"/>
      <c r="E72" s="118"/>
      <c r="F72" s="126"/>
      <c r="G72" s="38" t="s">
        <v>7</v>
      </c>
      <c r="H72" s="49">
        <f>H73+H74</f>
        <v>24590.28</v>
      </c>
      <c r="I72" s="118" t="s">
        <v>121</v>
      </c>
      <c r="J72" s="8"/>
      <c r="K72" s="9"/>
    </row>
    <row r="73" spans="1:11" s="72" customFormat="1" ht="32.25" customHeight="1">
      <c r="A73" s="1"/>
      <c r="B73" s="129"/>
      <c r="C73" s="119"/>
      <c r="D73" s="119"/>
      <c r="E73" s="119"/>
      <c r="F73" s="127"/>
      <c r="G73" s="11" t="s">
        <v>9</v>
      </c>
      <c r="H73" s="50">
        <f>338+2278.7</f>
        <v>2616.6999999999998</v>
      </c>
      <c r="I73" s="119"/>
      <c r="J73" s="2"/>
      <c r="K73" s="3"/>
    </row>
    <row r="74" spans="1:11" s="72" customFormat="1" ht="28.9" customHeight="1">
      <c r="A74" s="1"/>
      <c r="B74" s="129"/>
      <c r="C74" s="119"/>
      <c r="D74" s="119"/>
      <c r="E74" s="119"/>
      <c r="F74" s="127"/>
      <c r="G74" s="11" t="s">
        <v>10</v>
      </c>
      <c r="H74" s="54">
        <f>22731.3-50-1837+1129.3-0.02</f>
        <v>21973.579999999998</v>
      </c>
      <c r="I74" s="120"/>
      <c r="J74" s="2"/>
      <c r="K74" s="3"/>
    </row>
    <row r="75" spans="1:11" s="10" customFormat="1" ht="21" hidden="1" customHeight="1">
      <c r="B75" s="124" t="s">
        <v>62</v>
      </c>
      <c r="C75" s="118" t="s">
        <v>63</v>
      </c>
      <c r="D75" s="118"/>
      <c r="E75" s="118"/>
      <c r="F75" s="126"/>
      <c r="G75" s="38" t="s">
        <v>7</v>
      </c>
      <c r="H75" s="49">
        <f>H76+H77</f>
        <v>0</v>
      </c>
      <c r="I75" s="121"/>
      <c r="J75" s="8"/>
      <c r="K75" s="9"/>
    </row>
    <row r="76" spans="1:11" ht="21" hidden="1" customHeight="1">
      <c r="B76" s="125"/>
      <c r="C76" s="119"/>
      <c r="D76" s="119"/>
      <c r="E76" s="119"/>
      <c r="F76" s="127"/>
      <c r="G76" s="11" t="s">
        <v>9</v>
      </c>
      <c r="H76" s="50">
        <v>0</v>
      </c>
      <c r="I76" s="122"/>
    </row>
    <row r="77" spans="1:11" ht="21" hidden="1" customHeight="1">
      <c r="B77" s="125"/>
      <c r="C77" s="119"/>
      <c r="D77" s="119"/>
      <c r="E77" s="119"/>
      <c r="F77" s="127"/>
      <c r="G77" s="11" t="s">
        <v>10</v>
      </c>
      <c r="H77" s="50">
        <v>0</v>
      </c>
      <c r="I77" s="123"/>
    </row>
    <row r="78" spans="1:11" s="71" customFormat="1" ht="26.25" customHeight="1">
      <c r="A78" s="10"/>
      <c r="B78" s="124" t="s">
        <v>62</v>
      </c>
      <c r="C78" s="118" t="s">
        <v>86</v>
      </c>
      <c r="D78" s="118"/>
      <c r="E78" s="118"/>
      <c r="F78" s="126"/>
      <c r="G78" s="38" t="s">
        <v>7</v>
      </c>
      <c r="H78" s="49">
        <f>H80+H81+H79</f>
        <v>8440.7000000000007</v>
      </c>
      <c r="I78" s="118" t="s">
        <v>113</v>
      </c>
      <c r="J78" s="8"/>
      <c r="K78" s="9"/>
    </row>
    <row r="79" spans="1:11" s="71" customFormat="1" ht="30" customHeight="1">
      <c r="A79" s="10"/>
      <c r="B79" s="125"/>
      <c r="C79" s="119"/>
      <c r="D79" s="119"/>
      <c r="E79" s="119"/>
      <c r="F79" s="127"/>
      <c r="G79" s="91" t="s">
        <v>8</v>
      </c>
      <c r="H79" s="49">
        <f>8593.2-141.5+145.8-156.8</f>
        <v>8440.7000000000007</v>
      </c>
      <c r="I79" s="119"/>
      <c r="J79" s="8"/>
      <c r="K79" s="9"/>
    </row>
    <row r="80" spans="1:11" s="72" customFormat="1" ht="26.25" customHeight="1">
      <c r="A80" s="1"/>
      <c r="B80" s="125"/>
      <c r="C80" s="119"/>
      <c r="D80" s="119"/>
      <c r="E80" s="119"/>
      <c r="F80" s="127"/>
      <c r="G80" s="91" t="s">
        <v>9</v>
      </c>
      <c r="H80" s="50">
        <v>0</v>
      </c>
      <c r="I80" s="119"/>
      <c r="J80" s="2"/>
      <c r="K80" s="3"/>
    </row>
    <row r="81" spans="1:12" s="72" customFormat="1" ht="24" customHeight="1">
      <c r="A81" s="1"/>
      <c r="B81" s="125"/>
      <c r="C81" s="119"/>
      <c r="D81" s="119"/>
      <c r="E81" s="119"/>
      <c r="F81" s="127"/>
      <c r="G81" s="91" t="s">
        <v>10</v>
      </c>
      <c r="H81" s="50">
        <v>0</v>
      </c>
      <c r="I81" s="120"/>
      <c r="J81" s="2"/>
      <c r="K81" s="3"/>
    </row>
    <row r="82" spans="1:12" s="73" customFormat="1" ht="20.45" customHeight="1">
      <c r="A82" s="31"/>
      <c r="B82" s="128" t="s">
        <v>79</v>
      </c>
      <c r="C82" s="121" t="s">
        <v>85</v>
      </c>
      <c r="D82" s="121"/>
      <c r="E82" s="121"/>
      <c r="F82" s="130"/>
      <c r="G82" s="89" t="s">
        <v>7</v>
      </c>
      <c r="H82" s="90">
        <f>H84+H85+H83</f>
        <v>14252.24</v>
      </c>
      <c r="I82" s="121" t="s">
        <v>157</v>
      </c>
      <c r="J82" s="29"/>
      <c r="K82" s="30"/>
    </row>
    <row r="83" spans="1:12" s="73" customFormat="1" ht="20.45" customHeight="1">
      <c r="A83" s="31"/>
      <c r="B83" s="129"/>
      <c r="C83" s="122"/>
      <c r="D83" s="122"/>
      <c r="E83" s="122"/>
      <c r="F83" s="131"/>
      <c r="G83" s="91" t="s">
        <v>8</v>
      </c>
      <c r="H83" s="90">
        <v>13263.06</v>
      </c>
      <c r="I83" s="122"/>
      <c r="J83" s="29"/>
      <c r="K83" s="30"/>
    </row>
    <row r="84" spans="1:12" s="75" customFormat="1" ht="20.45" customHeight="1">
      <c r="A84" s="34"/>
      <c r="B84" s="129"/>
      <c r="C84" s="122"/>
      <c r="D84" s="122"/>
      <c r="E84" s="122"/>
      <c r="F84" s="131"/>
      <c r="G84" s="91" t="s">
        <v>9</v>
      </c>
      <c r="H84" s="54">
        <v>846.58</v>
      </c>
      <c r="I84" s="122"/>
      <c r="J84" s="32"/>
      <c r="K84" s="33"/>
    </row>
    <row r="85" spans="1:12" s="75" customFormat="1" ht="34.5" customHeight="1">
      <c r="A85" s="34"/>
      <c r="B85" s="129"/>
      <c r="C85" s="122"/>
      <c r="D85" s="122"/>
      <c r="E85" s="122"/>
      <c r="F85" s="131"/>
      <c r="G85" s="91" t="s">
        <v>10</v>
      </c>
      <c r="H85" s="54">
        <v>142.6</v>
      </c>
      <c r="I85" s="123"/>
      <c r="J85" s="32"/>
      <c r="K85" s="94" t="s">
        <v>132</v>
      </c>
      <c r="L85" s="73" t="s">
        <v>133</v>
      </c>
    </row>
    <row r="86" spans="1:12" s="73" customFormat="1" ht="29.45" customHeight="1">
      <c r="A86" s="31"/>
      <c r="B86" s="128" t="s">
        <v>115</v>
      </c>
      <c r="C86" s="121" t="s">
        <v>119</v>
      </c>
      <c r="D86" s="121"/>
      <c r="E86" s="121"/>
      <c r="F86" s="130"/>
      <c r="G86" s="89" t="s">
        <v>7</v>
      </c>
      <c r="H86" s="90">
        <f>H88+H89+H87</f>
        <v>12813.779999999999</v>
      </c>
      <c r="I86" s="121" t="s">
        <v>165</v>
      </c>
      <c r="J86" s="29" t="s">
        <v>131</v>
      </c>
      <c r="K86" s="95">
        <v>10901.4</v>
      </c>
      <c r="L86" s="73">
        <v>10901.42</v>
      </c>
    </row>
    <row r="87" spans="1:12" s="73" customFormat="1" ht="29.45" customHeight="1">
      <c r="A87" s="31"/>
      <c r="B87" s="129"/>
      <c r="C87" s="122"/>
      <c r="D87" s="122"/>
      <c r="E87" s="122"/>
      <c r="F87" s="131"/>
      <c r="G87" s="91" t="s">
        <v>8</v>
      </c>
      <c r="H87" s="90">
        <v>0</v>
      </c>
      <c r="I87" s="122"/>
      <c r="J87" s="29"/>
      <c r="K87" s="30"/>
    </row>
    <row r="88" spans="1:12" s="75" customFormat="1" ht="29.45" customHeight="1">
      <c r="A88" s="34"/>
      <c r="B88" s="129"/>
      <c r="C88" s="122"/>
      <c r="D88" s="122"/>
      <c r="E88" s="122"/>
      <c r="F88" s="131"/>
      <c r="G88" s="91" t="s">
        <v>9</v>
      </c>
      <c r="H88" s="54">
        <v>12685.46</v>
      </c>
      <c r="I88" s="122"/>
      <c r="J88" s="32" t="s">
        <v>172</v>
      </c>
      <c r="K88" s="33"/>
    </row>
    <row r="89" spans="1:12" s="75" customFormat="1" ht="102.6" customHeight="1">
      <c r="A89" s="34"/>
      <c r="B89" s="129"/>
      <c r="C89" s="122"/>
      <c r="D89" s="122"/>
      <c r="E89" s="122"/>
      <c r="F89" s="131"/>
      <c r="G89" s="91" t="s">
        <v>10</v>
      </c>
      <c r="H89" s="54">
        <v>128.32</v>
      </c>
      <c r="I89" s="123"/>
      <c r="J89" s="32"/>
      <c r="K89" s="33"/>
    </row>
    <row r="90" spans="1:12" s="73" customFormat="1" ht="22.9" customHeight="1">
      <c r="A90" s="31"/>
      <c r="B90" s="128" t="s">
        <v>129</v>
      </c>
      <c r="C90" s="121" t="s">
        <v>128</v>
      </c>
      <c r="D90" s="121"/>
      <c r="E90" s="121"/>
      <c r="F90" s="130"/>
      <c r="G90" s="89" t="s">
        <v>7</v>
      </c>
      <c r="H90" s="90">
        <f>H92+H93+H91</f>
        <v>1010.2</v>
      </c>
      <c r="I90" s="121" t="s">
        <v>137</v>
      </c>
      <c r="J90" s="29"/>
      <c r="K90" s="30"/>
    </row>
    <row r="91" spans="1:12" s="73" customFormat="1" ht="22.9" customHeight="1">
      <c r="A91" s="31"/>
      <c r="B91" s="129"/>
      <c r="C91" s="122"/>
      <c r="D91" s="122"/>
      <c r="E91" s="122"/>
      <c r="F91" s="131"/>
      <c r="G91" s="91" t="s">
        <v>8</v>
      </c>
      <c r="H91" s="90">
        <v>0</v>
      </c>
      <c r="I91" s="122"/>
      <c r="J91" s="29"/>
      <c r="K91" s="30"/>
    </row>
    <row r="92" spans="1:12" s="75" customFormat="1" ht="22.9" customHeight="1">
      <c r="A92" s="34"/>
      <c r="B92" s="129"/>
      <c r="C92" s="122"/>
      <c r="D92" s="122"/>
      <c r="E92" s="122"/>
      <c r="F92" s="131"/>
      <c r="G92" s="91" t="s">
        <v>9</v>
      </c>
      <c r="H92" s="54">
        <v>1000</v>
      </c>
      <c r="I92" s="122"/>
      <c r="J92" s="32"/>
      <c r="K92" s="33"/>
    </row>
    <row r="93" spans="1:12" s="75" customFormat="1" ht="22.9" customHeight="1">
      <c r="A93" s="34"/>
      <c r="B93" s="129"/>
      <c r="C93" s="122"/>
      <c r="D93" s="122"/>
      <c r="E93" s="122"/>
      <c r="F93" s="131"/>
      <c r="G93" s="91" t="s">
        <v>10</v>
      </c>
      <c r="H93" s="54">
        <v>10.199999999999999</v>
      </c>
      <c r="I93" s="123"/>
      <c r="J93" s="32"/>
      <c r="K93" s="33"/>
    </row>
    <row r="94" spans="1:12" s="73" customFormat="1" ht="22.9" customHeight="1">
      <c r="A94" s="31"/>
      <c r="B94" s="128" t="s">
        <v>134</v>
      </c>
      <c r="C94" s="121" t="s">
        <v>138</v>
      </c>
      <c r="D94" s="121"/>
      <c r="E94" s="121"/>
      <c r="F94" s="130"/>
      <c r="G94" s="89" t="s">
        <v>7</v>
      </c>
      <c r="H94" s="90">
        <f>H96+H97+H95</f>
        <v>81.699999999999989</v>
      </c>
      <c r="I94" s="121" t="s">
        <v>152</v>
      </c>
      <c r="J94" s="29"/>
      <c r="K94" s="30"/>
    </row>
    <row r="95" spans="1:12" s="73" customFormat="1" ht="22.9" customHeight="1">
      <c r="A95" s="31"/>
      <c r="B95" s="129"/>
      <c r="C95" s="122"/>
      <c r="D95" s="122"/>
      <c r="E95" s="122"/>
      <c r="F95" s="131"/>
      <c r="G95" s="91" t="s">
        <v>8</v>
      </c>
      <c r="H95" s="90">
        <v>0</v>
      </c>
      <c r="I95" s="122"/>
      <c r="J95" s="29"/>
      <c r="K95" s="30"/>
    </row>
    <row r="96" spans="1:12" s="75" customFormat="1" ht="22.9" customHeight="1">
      <c r="A96" s="34"/>
      <c r="B96" s="129"/>
      <c r="C96" s="122"/>
      <c r="D96" s="122"/>
      <c r="E96" s="122"/>
      <c r="F96" s="131"/>
      <c r="G96" s="91" t="s">
        <v>9</v>
      </c>
      <c r="H96" s="54">
        <f>63.3+18.4</f>
        <v>81.699999999999989</v>
      </c>
      <c r="I96" s="122"/>
      <c r="J96" s="32"/>
      <c r="K96" s="33"/>
    </row>
    <row r="97" spans="1:11" s="75" customFormat="1" ht="22.9" customHeight="1">
      <c r="A97" s="34"/>
      <c r="B97" s="129"/>
      <c r="C97" s="122"/>
      <c r="D97" s="122"/>
      <c r="E97" s="122"/>
      <c r="F97" s="131"/>
      <c r="G97" s="91" t="s">
        <v>10</v>
      </c>
      <c r="H97" s="54">
        <v>0</v>
      </c>
      <c r="I97" s="123"/>
      <c r="J97" s="32"/>
      <c r="K97" s="33"/>
    </row>
    <row r="98" spans="1:11" s="69" customFormat="1" ht="22.9" customHeight="1">
      <c r="A98" s="65"/>
      <c r="B98" s="128" t="s">
        <v>147</v>
      </c>
      <c r="C98" s="121" t="s">
        <v>148</v>
      </c>
      <c r="D98" s="205"/>
      <c r="E98" s="121" t="s">
        <v>111</v>
      </c>
      <c r="F98" s="130">
        <v>44926</v>
      </c>
      <c r="G98" s="61" t="s">
        <v>7</v>
      </c>
      <c r="H98" s="62">
        <f>H99+H100+H101+H102</f>
        <v>355</v>
      </c>
      <c r="I98" s="211" t="s">
        <v>135</v>
      </c>
      <c r="J98" s="63"/>
      <c r="K98" s="64"/>
    </row>
    <row r="99" spans="1:11" s="70" customFormat="1" ht="22.9" customHeight="1">
      <c r="A99" s="68"/>
      <c r="B99" s="129"/>
      <c r="C99" s="122"/>
      <c r="D99" s="206"/>
      <c r="E99" s="122"/>
      <c r="F99" s="131"/>
      <c r="G99" s="91" t="s">
        <v>8</v>
      </c>
      <c r="H99" s="96">
        <v>347.9</v>
      </c>
      <c r="I99" s="212"/>
      <c r="J99" s="67"/>
      <c r="K99" s="5"/>
    </row>
    <row r="100" spans="1:11" s="70" customFormat="1" ht="22.9" customHeight="1">
      <c r="A100" s="68"/>
      <c r="B100" s="129"/>
      <c r="C100" s="122"/>
      <c r="D100" s="206"/>
      <c r="E100" s="122"/>
      <c r="F100" s="131"/>
      <c r="G100" s="91" t="s">
        <v>9</v>
      </c>
      <c r="H100" s="96">
        <v>3.5</v>
      </c>
      <c r="I100" s="212"/>
      <c r="J100" s="67"/>
      <c r="K100" s="5"/>
    </row>
    <row r="101" spans="1:11" s="70" customFormat="1" ht="22.9" customHeight="1">
      <c r="A101" s="68"/>
      <c r="B101" s="129"/>
      <c r="C101" s="122"/>
      <c r="D101" s="206"/>
      <c r="E101" s="122"/>
      <c r="F101" s="131"/>
      <c r="G101" s="91" t="s">
        <v>10</v>
      </c>
      <c r="H101" s="96">
        <v>3.6</v>
      </c>
      <c r="I101" s="212"/>
      <c r="J101" s="67"/>
      <c r="K101" s="5"/>
    </row>
    <row r="102" spans="1:11" s="70" customFormat="1" ht="32.450000000000003" customHeight="1">
      <c r="A102" s="68"/>
      <c r="B102" s="223"/>
      <c r="C102" s="123"/>
      <c r="D102" s="207"/>
      <c r="E102" s="123"/>
      <c r="F102" s="132"/>
      <c r="G102" s="91" t="s">
        <v>11</v>
      </c>
      <c r="H102" s="97">
        <v>0</v>
      </c>
      <c r="I102" s="213"/>
      <c r="J102" s="67"/>
      <c r="K102" s="5"/>
    </row>
    <row r="103" spans="1:11" s="69" customFormat="1" ht="22.9" customHeight="1">
      <c r="A103" s="65"/>
      <c r="B103" s="128" t="s">
        <v>149</v>
      </c>
      <c r="C103" s="121" t="s">
        <v>150</v>
      </c>
      <c r="D103" s="205"/>
      <c r="E103" s="121" t="s">
        <v>111</v>
      </c>
      <c r="F103" s="130">
        <v>44926</v>
      </c>
      <c r="G103" s="61" t="s">
        <v>7</v>
      </c>
      <c r="H103" s="62">
        <f>H104+H105+H106+H107</f>
        <v>369</v>
      </c>
      <c r="I103" s="211" t="s">
        <v>151</v>
      </c>
      <c r="J103" s="63"/>
      <c r="K103" s="64"/>
    </row>
    <row r="104" spans="1:11" s="70" customFormat="1" ht="22.9" customHeight="1">
      <c r="A104" s="68"/>
      <c r="B104" s="129"/>
      <c r="C104" s="122"/>
      <c r="D104" s="206"/>
      <c r="E104" s="122"/>
      <c r="F104" s="131"/>
      <c r="G104" s="91" t="s">
        <v>8</v>
      </c>
      <c r="H104" s="96">
        <v>0</v>
      </c>
      <c r="I104" s="212"/>
      <c r="J104" s="67"/>
      <c r="K104" s="5"/>
    </row>
    <row r="105" spans="1:11" s="70" customFormat="1" ht="22.9" customHeight="1">
      <c r="A105" s="68"/>
      <c r="B105" s="129"/>
      <c r="C105" s="122"/>
      <c r="D105" s="206"/>
      <c r="E105" s="122"/>
      <c r="F105" s="131"/>
      <c r="G105" s="91" t="s">
        <v>9</v>
      </c>
      <c r="H105" s="96">
        <v>369</v>
      </c>
      <c r="I105" s="212"/>
      <c r="J105" s="67"/>
      <c r="K105" s="5"/>
    </row>
    <row r="106" spans="1:11" s="70" customFormat="1" ht="22.9" customHeight="1">
      <c r="A106" s="68"/>
      <c r="B106" s="129"/>
      <c r="C106" s="122"/>
      <c r="D106" s="206"/>
      <c r="E106" s="122"/>
      <c r="F106" s="131"/>
      <c r="G106" s="91" t="s">
        <v>10</v>
      </c>
      <c r="H106" s="96">
        <v>0</v>
      </c>
      <c r="I106" s="212"/>
      <c r="J106" s="67"/>
      <c r="K106" s="5"/>
    </row>
    <row r="107" spans="1:11" s="70" customFormat="1" ht="36.6" customHeight="1">
      <c r="A107" s="68"/>
      <c r="B107" s="223"/>
      <c r="C107" s="123"/>
      <c r="D107" s="207"/>
      <c r="E107" s="123"/>
      <c r="F107" s="132"/>
      <c r="G107" s="91" t="s">
        <v>11</v>
      </c>
      <c r="H107" s="97">
        <v>0</v>
      </c>
      <c r="I107" s="213"/>
      <c r="J107" s="67"/>
      <c r="K107" s="5"/>
    </row>
    <row r="108" spans="1:11" s="21" customFormat="1" ht="30" customHeight="1">
      <c r="B108" s="154" t="s">
        <v>28</v>
      </c>
      <c r="C108" s="196" t="s">
        <v>27</v>
      </c>
      <c r="D108" s="196"/>
      <c r="E108" s="118" t="s">
        <v>111</v>
      </c>
      <c r="F108" s="126">
        <v>44926</v>
      </c>
      <c r="G108" s="39" t="s">
        <v>7</v>
      </c>
      <c r="H108" s="55">
        <f>H109+H110+H111+H112</f>
        <v>26314.5</v>
      </c>
      <c r="I108" s="157"/>
      <c r="J108" s="40">
        <f>J110+J111</f>
        <v>26314.5</v>
      </c>
      <c r="K108" s="41">
        <f>J108-H108</f>
        <v>0</v>
      </c>
    </row>
    <row r="109" spans="1:11" s="22" customFormat="1" ht="20.25" customHeight="1">
      <c r="B109" s="155"/>
      <c r="C109" s="197"/>
      <c r="D109" s="197"/>
      <c r="E109" s="119"/>
      <c r="F109" s="127"/>
      <c r="G109" s="42" t="s">
        <v>8</v>
      </c>
      <c r="H109" s="55">
        <v>0</v>
      </c>
      <c r="I109" s="152"/>
      <c r="J109" s="40"/>
      <c r="K109" s="43"/>
    </row>
    <row r="110" spans="1:11" s="22" customFormat="1" ht="30.75" customHeight="1">
      <c r="B110" s="155"/>
      <c r="C110" s="197"/>
      <c r="D110" s="197"/>
      <c r="E110" s="119"/>
      <c r="F110" s="127"/>
      <c r="G110" s="42" t="s">
        <v>9</v>
      </c>
      <c r="H110" s="55">
        <f>H114+H117+H120+H123+H126+H185</f>
        <v>5309.7999999999993</v>
      </c>
      <c r="I110" s="152"/>
      <c r="J110" s="40">
        <v>5309.8</v>
      </c>
      <c r="K110" s="41">
        <f>J110-H110</f>
        <v>0</v>
      </c>
    </row>
    <row r="111" spans="1:11" s="22" customFormat="1" ht="30" customHeight="1">
      <c r="B111" s="155"/>
      <c r="C111" s="197"/>
      <c r="D111" s="197"/>
      <c r="E111" s="119"/>
      <c r="F111" s="127"/>
      <c r="G111" s="42" t="s">
        <v>10</v>
      </c>
      <c r="H111" s="55">
        <f>H115+H118+H121+H124+H127</f>
        <v>21004.7</v>
      </c>
      <c r="I111" s="152"/>
      <c r="J111" s="40">
        <v>21004.7</v>
      </c>
      <c r="K111" s="41">
        <f>J111-H111</f>
        <v>0</v>
      </c>
    </row>
    <row r="112" spans="1:11" s="22" customFormat="1" ht="33" customHeight="1">
      <c r="B112" s="156"/>
      <c r="C112" s="198"/>
      <c r="D112" s="198"/>
      <c r="E112" s="120"/>
      <c r="F112" s="137"/>
      <c r="G112" s="42" t="s">
        <v>11</v>
      </c>
      <c r="H112" s="55">
        <v>0</v>
      </c>
      <c r="I112" s="153"/>
      <c r="J112" s="20"/>
      <c r="K112" s="27"/>
    </row>
    <row r="113" spans="1:11" s="10" customFormat="1" ht="30" customHeight="1">
      <c r="B113" s="124" t="s">
        <v>29</v>
      </c>
      <c r="C113" s="118" t="s">
        <v>15</v>
      </c>
      <c r="D113" s="118"/>
      <c r="E113" s="118"/>
      <c r="F113" s="126"/>
      <c r="G113" s="38" t="s">
        <v>7</v>
      </c>
      <c r="H113" s="49">
        <f>H114+H115</f>
        <v>20273.699999999997</v>
      </c>
      <c r="I113" s="118" t="s">
        <v>67</v>
      </c>
      <c r="J113" s="8"/>
      <c r="K113" s="9"/>
    </row>
    <row r="114" spans="1:11" ht="23.25" customHeight="1">
      <c r="B114" s="125"/>
      <c r="C114" s="119"/>
      <c r="D114" s="119"/>
      <c r="E114" s="119"/>
      <c r="F114" s="127"/>
      <c r="G114" s="11" t="s">
        <v>9</v>
      </c>
      <c r="H114" s="50">
        <f>4896+108.4</f>
        <v>5004.3999999999996</v>
      </c>
      <c r="I114" s="119"/>
    </row>
    <row r="115" spans="1:11" ht="20.25" customHeight="1">
      <c r="B115" s="125"/>
      <c r="C115" s="119"/>
      <c r="D115" s="119"/>
      <c r="E115" s="119"/>
      <c r="F115" s="127"/>
      <c r="G115" s="11" t="s">
        <v>10</v>
      </c>
      <c r="H115" s="50">
        <f>13976.4+1608.5-384.5+69-0.1</f>
        <v>15269.3</v>
      </c>
      <c r="I115" s="120"/>
    </row>
    <row r="116" spans="1:11" s="10" customFormat="1" ht="32.25" customHeight="1">
      <c r="B116" s="124" t="s">
        <v>30</v>
      </c>
      <c r="C116" s="118" t="s">
        <v>68</v>
      </c>
      <c r="D116" s="118"/>
      <c r="E116" s="118"/>
      <c r="F116" s="126"/>
      <c r="G116" s="38" t="s">
        <v>7</v>
      </c>
      <c r="H116" s="49">
        <f>H117+H118</f>
        <v>327.10000000000002</v>
      </c>
      <c r="I116" s="237" t="s">
        <v>161</v>
      </c>
      <c r="J116" s="8"/>
      <c r="K116" s="9"/>
    </row>
    <row r="117" spans="1:11" ht="27.75" customHeight="1">
      <c r="B117" s="125"/>
      <c r="C117" s="119"/>
      <c r="D117" s="119"/>
      <c r="E117" s="119"/>
      <c r="F117" s="127"/>
      <c r="G117" s="11" t="s">
        <v>9</v>
      </c>
      <c r="H117" s="50">
        <v>0</v>
      </c>
      <c r="I117" s="238"/>
    </row>
    <row r="118" spans="1:11" ht="57" customHeight="1">
      <c r="B118" s="125"/>
      <c r="C118" s="119"/>
      <c r="D118" s="119"/>
      <c r="E118" s="119"/>
      <c r="F118" s="127"/>
      <c r="G118" s="11" t="s">
        <v>10</v>
      </c>
      <c r="H118" s="50">
        <f>125.4+6.9+194.8</f>
        <v>327.10000000000002</v>
      </c>
      <c r="I118" s="239"/>
    </row>
    <row r="119" spans="1:11" s="10" customFormat="1" ht="33" customHeight="1">
      <c r="B119" s="124" t="s">
        <v>33</v>
      </c>
      <c r="C119" s="118" t="s">
        <v>31</v>
      </c>
      <c r="D119" s="118"/>
      <c r="E119" s="118"/>
      <c r="F119" s="126"/>
      <c r="G119" s="38" t="s">
        <v>7</v>
      </c>
      <c r="H119" s="49">
        <f>H120+H121</f>
        <v>118.10000000000001</v>
      </c>
      <c r="I119" s="118" t="s">
        <v>120</v>
      </c>
      <c r="J119" s="8"/>
      <c r="K119" s="9"/>
    </row>
    <row r="120" spans="1:11" ht="33" customHeight="1">
      <c r="B120" s="125"/>
      <c r="C120" s="119"/>
      <c r="D120" s="119"/>
      <c r="E120" s="119"/>
      <c r="F120" s="127"/>
      <c r="G120" s="11" t="s">
        <v>9</v>
      </c>
      <c r="H120" s="50">
        <v>0</v>
      </c>
      <c r="I120" s="149"/>
    </row>
    <row r="121" spans="1:11" ht="46.9" customHeight="1">
      <c r="B121" s="125"/>
      <c r="C121" s="119"/>
      <c r="D121" s="119"/>
      <c r="E121" s="119"/>
      <c r="F121" s="127"/>
      <c r="G121" s="11" t="s">
        <v>10</v>
      </c>
      <c r="H121" s="50">
        <f>139.3-20-1.2</f>
        <v>118.10000000000001</v>
      </c>
      <c r="I121" s="150"/>
      <c r="K121" s="35"/>
    </row>
    <row r="122" spans="1:11" s="10" customFormat="1" ht="40.5" customHeight="1">
      <c r="B122" s="124" t="s">
        <v>32</v>
      </c>
      <c r="C122" s="118" t="s">
        <v>65</v>
      </c>
      <c r="D122" s="118"/>
      <c r="E122" s="118"/>
      <c r="F122" s="126"/>
      <c r="G122" s="38" t="s">
        <v>7</v>
      </c>
      <c r="H122" s="49">
        <f>H123+H124</f>
        <v>13.5</v>
      </c>
      <c r="I122" s="118" t="s">
        <v>162</v>
      </c>
      <c r="J122" s="8"/>
      <c r="K122" s="9"/>
    </row>
    <row r="123" spans="1:11" ht="27" customHeight="1">
      <c r="B123" s="125"/>
      <c r="C123" s="119"/>
      <c r="D123" s="119"/>
      <c r="E123" s="119"/>
      <c r="F123" s="127"/>
      <c r="G123" s="11" t="s">
        <v>9</v>
      </c>
      <c r="H123" s="50">
        <v>0</v>
      </c>
      <c r="I123" s="119"/>
    </row>
    <row r="124" spans="1:11" ht="33" customHeight="1">
      <c r="B124" s="125"/>
      <c r="C124" s="119"/>
      <c r="D124" s="119"/>
      <c r="E124" s="119"/>
      <c r="F124" s="127"/>
      <c r="G124" s="11" t="s">
        <v>10</v>
      </c>
      <c r="H124" s="50">
        <v>13.5</v>
      </c>
      <c r="I124" s="120"/>
    </row>
    <row r="125" spans="1:11" s="10" customFormat="1" ht="31.5" customHeight="1">
      <c r="B125" s="124" t="s">
        <v>34</v>
      </c>
      <c r="C125" s="118" t="s">
        <v>26</v>
      </c>
      <c r="D125" s="118"/>
      <c r="E125" s="118"/>
      <c r="F125" s="126"/>
      <c r="G125" s="38" t="s">
        <v>7</v>
      </c>
      <c r="H125" s="49">
        <f>H126+H127</f>
        <v>5582.1</v>
      </c>
      <c r="I125" s="118" t="s">
        <v>106</v>
      </c>
      <c r="J125" s="8"/>
      <c r="K125" s="9"/>
    </row>
    <row r="126" spans="1:11" ht="24.75" customHeight="1">
      <c r="B126" s="125"/>
      <c r="C126" s="119"/>
      <c r="D126" s="119"/>
      <c r="E126" s="119"/>
      <c r="F126" s="127"/>
      <c r="G126" s="11" t="s">
        <v>9</v>
      </c>
      <c r="H126" s="50">
        <f>18.3+287.1</f>
        <v>305.40000000000003</v>
      </c>
      <c r="I126" s="119"/>
    </row>
    <row r="127" spans="1:11" ht="27.75" customHeight="1">
      <c r="B127" s="125"/>
      <c r="C127" s="119"/>
      <c r="D127" s="119"/>
      <c r="E127" s="119"/>
      <c r="F127" s="127"/>
      <c r="G127" s="11" t="s">
        <v>10</v>
      </c>
      <c r="H127" s="54">
        <f>4240.5+60+272-90+20-6.9+49.8+351.5+379.8</f>
        <v>5276.7000000000007</v>
      </c>
      <c r="I127" s="120"/>
    </row>
    <row r="128" spans="1:11" s="81" customFormat="1" ht="30" customHeight="1">
      <c r="A128" s="21"/>
      <c r="B128" s="154" t="s">
        <v>35</v>
      </c>
      <c r="C128" s="196" t="s">
        <v>69</v>
      </c>
      <c r="D128" s="196"/>
      <c r="E128" s="118" t="s">
        <v>111</v>
      </c>
      <c r="F128" s="126">
        <v>44926</v>
      </c>
      <c r="G128" s="39" t="s">
        <v>7</v>
      </c>
      <c r="H128" s="55">
        <f>H129+H130+H131+H132</f>
        <v>1612.8000000000002</v>
      </c>
      <c r="I128" s="151" t="s">
        <v>84</v>
      </c>
      <c r="J128" s="98">
        <f>J129+J130+J131</f>
        <v>1612.8</v>
      </c>
      <c r="K128" s="99">
        <f>H128-J128</f>
        <v>0</v>
      </c>
    </row>
    <row r="129" spans="1:11" s="82" customFormat="1" ht="26.25" customHeight="1">
      <c r="A129" s="22"/>
      <c r="B129" s="155"/>
      <c r="C129" s="197"/>
      <c r="D129" s="197"/>
      <c r="E129" s="119"/>
      <c r="F129" s="127"/>
      <c r="G129" s="42" t="s">
        <v>8</v>
      </c>
      <c r="H129" s="55">
        <v>0</v>
      </c>
      <c r="I129" s="152"/>
      <c r="J129" s="100"/>
      <c r="K129" s="101"/>
    </row>
    <row r="130" spans="1:11" s="82" customFormat="1" ht="27.75" customHeight="1">
      <c r="A130" s="22"/>
      <c r="B130" s="155"/>
      <c r="C130" s="197"/>
      <c r="D130" s="197"/>
      <c r="E130" s="119"/>
      <c r="F130" s="127"/>
      <c r="G130" s="42" t="s">
        <v>9</v>
      </c>
      <c r="H130" s="55">
        <f>H135+H140</f>
        <v>810</v>
      </c>
      <c r="I130" s="152"/>
      <c r="J130" s="100">
        <v>810</v>
      </c>
      <c r="K130" s="101">
        <f>H130-J130</f>
        <v>0</v>
      </c>
    </row>
    <row r="131" spans="1:11" s="82" customFormat="1" ht="30" customHeight="1">
      <c r="A131" s="22"/>
      <c r="B131" s="155"/>
      <c r="C131" s="197"/>
      <c r="D131" s="197"/>
      <c r="E131" s="119"/>
      <c r="F131" s="127"/>
      <c r="G131" s="42" t="s">
        <v>10</v>
      </c>
      <c r="H131" s="55">
        <f>H136+H141</f>
        <v>802.80000000000007</v>
      </c>
      <c r="I131" s="152"/>
      <c r="J131" s="100">
        <v>802.8</v>
      </c>
      <c r="K131" s="101">
        <f>H131-J131</f>
        <v>0</v>
      </c>
    </row>
    <row r="132" spans="1:11" s="82" customFormat="1" ht="33" customHeight="1">
      <c r="A132" s="22"/>
      <c r="B132" s="156"/>
      <c r="C132" s="198"/>
      <c r="D132" s="198"/>
      <c r="E132" s="120"/>
      <c r="F132" s="137"/>
      <c r="G132" s="42" t="s">
        <v>11</v>
      </c>
      <c r="H132" s="55">
        <v>0</v>
      </c>
      <c r="I132" s="153"/>
      <c r="J132" s="100"/>
      <c r="K132" s="101"/>
    </row>
    <row r="133" spans="1:11" s="71" customFormat="1" ht="25.5" customHeight="1">
      <c r="A133" s="10"/>
      <c r="B133" s="124" t="s">
        <v>49</v>
      </c>
      <c r="C133" s="118" t="s">
        <v>50</v>
      </c>
      <c r="D133" s="118"/>
      <c r="E133" s="118" t="s">
        <v>111</v>
      </c>
      <c r="F133" s="126">
        <v>44926</v>
      </c>
      <c r="G133" s="38" t="s">
        <v>7</v>
      </c>
      <c r="H133" s="52">
        <f>H134+H135+H136+H137</f>
        <v>1416.2</v>
      </c>
      <c r="I133" s="208" t="s">
        <v>158</v>
      </c>
      <c r="J133" s="8"/>
      <c r="K133" s="9"/>
    </row>
    <row r="134" spans="1:11" s="72" customFormat="1" ht="21.75" customHeight="1">
      <c r="A134" s="1"/>
      <c r="B134" s="125"/>
      <c r="C134" s="119"/>
      <c r="D134" s="119"/>
      <c r="E134" s="119"/>
      <c r="F134" s="127"/>
      <c r="G134" s="11" t="s">
        <v>8</v>
      </c>
      <c r="H134" s="52">
        <v>0</v>
      </c>
      <c r="I134" s="209"/>
      <c r="J134" s="2"/>
      <c r="K134" s="3"/>
    </row>
    <row r="135" spans="1:11" s="72" customFormat="1" ht="21" customHeight="1">
      <c r="A135" s="1"/>
      <c r="B135" s="125"/>
      <c r="C135" s="119"/>
      <c r="D135" s="119"/>
      <c r="E135" s="119"/>
      <c r="F135" s="127"/>
      <c r="G135" s="11" t="s">
        <v>9</v>
      </c>
      <c r="H135" s="52">
        <v>810</v>
      </c>
      <c r="I135" s="209"/>
      <c r="J135" s="2"/>
      <c r="K135" s="3"/>
    </row>
    <row r="136" spans="1:11" s="72" customFormat="1" ht="24.75" customHeight="1">
      <c r="A136" s="1"/>
      <c r="B136" s="125"/>
      <c r="C136" s="119"/>
      <c r="D136" s="119"/>
      <c r="E136" s="119"/>
      <c r="F136" s="127"/>
      <c r="G136" s="11" t="s">
        <v>10</v>
      </c>
      <c r="H136" s="52">
        <v>606.20000000000005</v>
      </c>
      <c r="I136" s="209"/>
      <c r="J136" s="2"/>
      <c r="K136" s="3"/>
    </row>
    <row r="137" spans="1:11" s="72" customFormat="1" ht="33" customHeight="1">
      <c r="A137" s="1"/>
      <c r="B137" s="133"/>
      <c r="C137" s="120"/>
      <c r="D137" s="120"/>
      <c r="E137" s="120"/>
      <c r="F137" s="137"/>
      <c r="G137" s="11" t="s">
        <v>11</v>
      </c>
      <c r="H137" s="52">
        <v>0</v>
      </c>
      <c r="I137" s="210"/>
      <c r="J137" s="2"/>
      <c r="K137" s="3"/>
    </row>
    <row r="138" spans="1:11" s="73" customFormat="1" ht="24" customHeight="1">
      <c r="A138" s="31"/>
      <c r="B138" s="128" t="s">
        <v>51</v>
      </c>
      <c r="C138" s="121" t="s">
        <v>52</v>
      </c>
      <c r="D138" s="121"/>
      <c r="E138" s="121" t="s">
        <v>111</v>
      </c>
      <c r="F138" s="130">
        <v>44926</v>
      </c>
      <c r="G138" s="89" t="s">
        <v>7</v>
      </c>
      <c r="H138" s="97">
        <f>H139+H140+H141+H142</f>
        <v>196.6</v>
      </c>
      <c r="I138" s="211" t="s">
        <v>166</v>
      </c>
      <c r="J138" s="29"/>
      <c r="K138" s="30"/>
    </row>
    <row r="139" spans="1:11" s="75" customFormat="1" ht="20.25" customHeight="1">
      <c r="A139" s="34"/>
      <c r="B139" s="129"/>
      <c r="C139" s="122"/>
      <c r="D139" s="122"/>
      <c r="E139" s="122"/>
      <c r="F139" s="131"/>
      <c r="G139" s="91" t="s">
        <v>8</v>
      </c>
      <c r="H139" s="97">
        <v>0</v>
      </c>
      <c r="I139" s="212"/>
      <c r="J139" s="32"/>
      <c r="K139" s="33"/>
    </row>
    <row r="140" spans="1:11" s="75" customFormat="1" ht="18.75" customHeight="1">
      <c r="A140" s="34"/>
      <c r="B140" s="129"/>
      <c r="C140" s="122"/>
      <c r="D140" s="122"/>
      <c r="E140" s="122"/>
      <c r="F140" s="131"/>
      <c r="G140" s="91" t="s">
        <v>9</v>
      </c>
      <c r="H140" s="97">
        <v>0</v>
      </c>
      <c r="I140" s="212"/>
      <c r="J140" s="32"/>
      <c r="K140" s="33"/>
    </row>
    <row r="141" spans="1:11" s="75" customFormat="1" ht="19.5" customHeight="1">
      <c r="A141" s="34"/>
      <c r="B141" s="129"/>
      <c r="C141" s="122"/>
      <c r="D141" s="122"/>
      <c r="E141" s="122"/>
      <c r="F141" s="131"/>
      <c r="G141" s="91" t="s">
        <v>10</v>
      </c>
      <c r="H141" s="97">
        <f>120+11.5+65.1</f>
        <v>196.6</v>
      </c>
      <c r="I141" s="212"/>
      <c r="J141" s="32"/>
      <c r="K141" s="33"/>
    </row>
    <row r="142" spans="1:11" s="75" customFormat="1" ht="33" customHeight="1">
      <c r="A142" s="34"/>
      <c r="B142" s="223"/>
      <c r="C142" s="123"/>
      <c r="D142" s="123"/>
      <c r="E142" s="123"/>
      <c r="F142" s="132"/>
      <c r="G142" s="91" t="s">
        <v>11</v>
      </c>
      <c r="H142" s="97">
        <v>0</v>
      </c>
      <c r="I142" s="213"/>
      <c r="J142" s="32"/>
      <c r="K142" s="33"/>
    </row>
    <row r="143" spans="1:11" s="81" customFormat="1" ht="21" customHeight="1">
      <c r="A143" s="21"/>
      <c r="B143" s="154" t="s">
        <v>109</v>
      </c>
      <c r="C143" s="196" t="s">
        <v>110</v>
      </c>
      <c r="D143" s="196"/>
      <c r="E143" s="118" t="s">
        <v>111</v>
      </c>
      <c r="F143" s="126">
        <v>44926</v>
      </c>
      <c r="G143" s="39" t="s">
        <v>7</v>
      </c>
      <c r="H143" s="55">
        <f>H144+H145+H146+H147</f>
        <v>303.10000000000002</v>
      </c>
      <c r="I143" s="151" t="s">
        <v>167</v>
      </c>
      <c r="J143" s="98">
        <f>J144+J145+J146</f>
        <v>303.10000000000002</v>
      </c>
      <c r="K143" s="99">
        <f>H143-J143</f>
        <v>0</v>
      </c>
    </row>
    <row r="144" spans="1:11" s="82" customFormat="1" ht="21" customHeight="1">
      <c r="A144" s="22"/>
      <c r="B144" s="155"/>
      <c r="C144" s="197"/>
      <c r="D144" s="197"/>
      <c r="E144" s="119"/>
      <c r="F144" s="127"/>
      <c r="G144" s="42" t="s">
        <v>8</v>
      </c>
      <c r="H144" s="55">
        <v>0</v>
      </c>
      <c r="I144" s="152"/>
      <c r="J144" s="100"/>
      <c r="K144" s="101"/>
    </row>
    <row r="145" spans="1:11" s="82" customFormat="1" ht="21" customHeight="1">
      <c r="A145" s="22"/>
      <c r="B145" s="155"/>
      <c r="C145" s="197"/>
      <c r="D145" s="197"/>
      <c r="E145" s="119"/>
      <c r="F145" s="127"/>
      <c r="G145" s="42" t="s">
        <v>9</v>
      </c>
      <c r="H145" s="55">
        <v>300</v>
      </c>
      <c r="I145" s="152"/>
      <c r="J145" s="100">
        <v>300</v>
      </c>
      <c r="K145" s="101">
        <f>H145-J145</f>
        <v>0</v>
      </c>
    </row>
    <row r="146" spans="1:11" s="82" customFormat="1" ht="21" customHeight="1">
      <c r="A146" s="22"/>
      <c r="B146" s="155"/>
      <c r="C146" s="197"/>
      <c r="D146" s="197"/>
      <c r="E146" s="119"/>
      <c r="F146" s="127"/>
      <c r="G146" s="42" t="s">
        <v>10</v>
      </c>
      <c r="H146" s="55">
        <v>3.1</v>
      </c>
      <c r="I146" s="152"/>
      <c r="J146" s="100">
        <v>3.1</v>
      </c>
      <c r="K146" s="101">
        <f>H146-J146</f>
        <v>0</v>
      </c>
    </row>
    <row r="147" spans="1:11" s="82" customFormat="1" ht="30" customHeight="1">
      <c r="A147" s="22"/>
      <c r="B147" s="156"/>
      <c r="C147" s="198"/>
      <c r="D147" s="198"/>
      <c r="E147" s="120"/>
      <c r="F147" s="137"/>
      <c r="G147" s="42" t="s">
        <v>11</v>
      </c>
      <c r="H147" s="55">
        <v>0</v>
      </c>
      <c r="I147" s="153"/>
      <c r="J147" s="100"/>
      <c r="K147" s="101"/>
    </row>
    <row r="148" spans="1:11" s="81" customFormat="1" ht="21" customHeight="1">
      <c r="A148" s="21"/>
      <c r="B148" s="154" t="s">
        <v>117</v>
      </c>
      <c r="C148" s="196" t="s">
        <v>116</v>
      </c>
      <c r="D148" s="196"/>
      <c r="E148" s="118" t="s">
        <v>111</v>
      </c>
      <c r="F148" s="126">
        <v>44926</v>
      </c>
      <c r="G148" s="39" t="s">
        <v>7</v>
      </c>
      <c r="H148" s="55">
        <f>H149+H150+H151+H152</f>
        <v>659.6</v>
      </c>
      <c r="I148" s="151" t="s">
        <v>168</v>
      </c>
      <c r="J148" s="98"/>
      <c r="K148" s="99"/>
    </row>
    <row r="149" spans="1:11" s="82" customFormat="1" ht="21" customHeight="1">
      <c r="A149" s="22"/>
      <c r="B149" s="155"/>
      <c r="C149" s="197"/>
      <c r="D149" s="197"/>
      <c r="E149" s="119"/>
      <c r="F149" s="127"/>
      <c r="G149" s="42" t="s">
        <v>8</v>
      </c>
      <c r="H149" s="55">
        <v>646.4</v>
      </c>
      <c r="I149" s="152"/>
      <c r="J149" s="100"/>
      <c r="K149" s="101"/>
    </row>
    <row r="150" spans="1:11" s="82" customFormat="1" ht="21" customHeight="1">
      <c r="A150" s="22"/>
      <c r="B150" s="155"/>
      <c r="C150" s="197"/>
      <c r="D150" s="197"/>
      <c r="E150" s="119"/>
      <c r="F150" s="127"/>
      <c r="G150" s="42" t="s">
        <v>9</v>
      </c>
      <c r="H150" s="55">
        <v>6.6</v>
      </c>
      <c r="I150" s="152"/>
      <c r="J150" s="100"/>
      <c r="K150" s="101"/>
    </row>
    <row r="151" spans="1:11" s="82" customFormat="1" ht="21" customHeight="1">
      <c r="A151" s="22"/>
      <c r="B151" s="155"/>
      <c r="C151" s="197"/>
      <c r="D151" s="197"/>
      <c r="E151" s="119"/>
      <c r="F151" s="127"/>
      <c r="G151" s="42" t="s">
        <v>10</v>
      </c>
      <c r="H151" s="55">
        <v>6.6</v>
      </c>
      <c r="I151" s="152"/>
      <c r="J151" s="100"/>
      <c r="K151" s="101"/>
    </row>
    <row r="152" spans="1:11" s="82" customFormat="1" ht="30" customHeight="1">
      <c r="A152" s="22"/>
      <c r="B152" s="156"/>
      <c r="C152" s="198"/>
      <c r="D152" s="198"/>
      <c r="E152" s="120"/>
      <c r="F152" s="137"/>
      <c r="G152" s="42" t="s">
        <v>11</v>
      </c>
      <c r="H152" s="55">
        <v>0</v>
      </c>
      <c r="I152" s="153"/>
      <c r="J152" s="100"/>
      <c r="K152" s="101"/>
    </row>
    <row r="153" spans="1:11" s="65" customFormat="1" ht="31.15" hidden="1" customHeight="1">
      <c r="B153" s="146" t="s">
        <v>136</v>
      </c>
      <c r="C153" s="202" t="s">
        <v>144</v>
      </c>
      <c r="D153" s="205"/>
      <c r="E153" s="121" t="s">
        <v>111</v>
      </c>
      <c r="F153" s="130">
        <v>44926</v>
      </c>
      <c r="G153" s="61" t="s">
        <v>7</v>
      </c>
      <c r="H153" s="62">
        <f>H154+H155+H156+H157</f>
        <v>0</v>
      </c>
      <c r="I153" s="143" t="s">
        <v>135</v>
      </c>
      <c r="J153" s="63"/>
      <c r="K153" s="64"/>
    </row>
    <row r="154" spans="1:11" s="68" customFormat="1" ht="31.15" hidden="1" customHeight="1">
      <c r="B154" s="147"/>
      <c r="C154" s="203"/>
      <c r="D154" s="206"/>
      <c r="E154" s="122"/>
      <c r="F154" s="131"/>
      <c r="G154" s="66" t="s">
        <v>8</v>
      </c>
      <c r="H154" s="62"/>
      <c r="I154" s="144"/>
      <c r="J154" s="67"/>
      <c r="K154" s="5"/>
    </row>
    <row r="155" spans="1:11" s="68" customFormat="1" ht="31.15" hidden="1" customHeight="1">
      <c r="B155" s="147"/>
      <c r="C155" s="203"/>
      <c r="D155" s="206"/>
      <c r="E155" s="122"/>
      <c r="F155" s="131"/>
      <c r="G155" s="66" t="s">
        <v>9</v>
      </c>
      <c r="H155" s="62"/>
      <c r="I155" s="144"/>
      <c r="J155" s="67"/>
      <c r="K155" s="5"/>
    </row>
    <row r="156" spans="1:11" s="68" customFormat="1" ht="31.15" hidden="1" customHeight="1">
      <c r="B156" s="147"/>
      <c r="C156" s="203"/>
      <c r="D156" s="206"/>
      <c r="E156" s="122"/>
      <c r="F156" s="131"/>
      <c r="G156" s="66" t="s">
        <v>10</v>
      </c>
      <c r="H156" s="62"/>
      <c r="I156" s="144"/>
      <c r="J156" s="67"/>
      <c r="K156" s="5"/>
    </row>
    <row r="157" spans="1:11" s="68" customFormat="1" ht="31.15" hidden="1" customHeight="1">
      <c r="B157" s="148"/>
      <c r="C157" s="204"/>
      <c r="D157" s="207"/>
      <c r="E157" s="123"/>
      <c r="F157" s="132"/>
      <c r="G157" s="66" t="s">
        <v>11</v>
      </c>
      <c r="H157" s="62">
        <v>0</v>
      </c>
      <c r="I157" s="145"/>
      <c r="J157" s="67"/>
      <c r="K157" s="5"/>
    </row>
    <row r="158" spans="1:11" s="37" customFormat="1" ht="30" customHeight="1">
      <c r="B158" s="217" t="s">
        <v>36</v>
      </c>
      <c r="C158" s="140" t="s">
        <v>156</v>
      </c>
      <c r="D158" s="243" t="s">
        <v>82</v>
      </c>
      <c r="E158" s="118" t="s">
        <v>111</v>
      </c>
      <c r="F158" s="126">
        <v>44926</v>
      </c>
      <c r="G158" s="102" t="s">
        <v>7</v>
      </c>
      <c r="H158" s="103">
        <f>H159+H160+H161+H162</f>
        <v>14802.400000000001</v>
      </c>
      <c r="I158" s="224"/>
      <c r="J158" s="36">
        <f>J159+J160+J161</f>
        <v>14802.4</v>
      </c>
      <c r="K158" s="44">
        <f>H158-J158</f>
        <v>0</v>
      </c>
    </row>
    <row r="159" spans="1:11" s="46" customFormat="1" ht="30.75" customHeight="1">
      <c r="B159" s="218"/>
      <c r="C159" s="141"/>
      <c r="D159" s="244"/>
      <c r="E159" s="119"/>
      <c r="F159" s="127"/>
      <c r="G159" s="104" t="s">
        <v>8</v>
      </c>
      <c r="H159" s="103">
        <f>H164+H174</f>
        <v>0</v>
      </c>
      <c r="I159" s="225"/>
      <c r="J159" s="45">
        <v>0</v>
      </c>
      <c r="K159" s="44">
        <f t="shared" ref="K159:K160" si="0">H159-J159</f>
        <v>0</v>
      </c>
    </row>
    <row r="160" spans="1:11" s="46" customFormat="1" ht="30" customHeight="1">
      <c r="B160" s="218"/>
      <c r="C160" s="141"/>
      <c r="D160" s="244"/>
      <c r="E160" s="119"/>
      <c r="F160" s="127"/>
      <c r="G160" s="104" t="s">
        <v>9</v>
      </c>
      <c r="H160" s="103">
        <f>H165+H175</f>
        <v>14802.400000000001</v>
      </c>
      <c r="I160" s="225"/>
      <c r="J160" s="45">
        <v>14802.4</v>
      </c>
      <c r="K160" s="44">
        <f t="shared" si="0"/>
        <v>0</v>
      </c>
    </row>
    <row r="161" spans="2:11" s="46" customFormat="1" ht="27.75" customHeight="1">
      <c r="B161" s="218"/>
      <c r="C161" s="141"/>
      <c r="D161" s="244"/>
      <c r="E161" s="119"/>
      <c r="F161" s="127"/>
      <c r="G161" s="104" t="s">
        <v>10</v>
      </c>
      <c r="H161" s="103">
        <f>H166+H176</f>
        <v>0</v>
      </c>
      <c r="I161" s="225"/>
      <c r="J161" s="47"/>
      <c r="K161" s="48"/>
    </row>
    <row r="162" spans="2:11" s="46" customFormat="1" ht="36" customHeight="1">
      <c r="B162" s="219"/>
      <c r="C162" s="142"/>
      <c r="D162" s="245"/>
      <c r="E162" s="120"/>
      <c r="F162" s="137"/>
      <c r="G162" s="104" t="s">
        <v>11</v>
      </c>
      <c r="H162" s="103">
        <f>H167+H177</f>
        <v>0</v>
      </c>
      <c r="I162" s="226"/>
      <c r="J162" s="47"/>
      <c r="K162" s="48"/>
    </row>
    <row r="163" spans="2:11" s="26" customFormat="1" ht="37.5" customHeight="1">
      <c r="B163" s="193" t="s">
        <v>37</v>
      </c>
      <c r="C163" s="199" t="s">
        <v>169</v>
      </c>
      <c r="D163" s="199" t="s">
        <v>82</v>
      </c>
      <c r="E163" s="199"/>
      <c r="F163" s="240"/>
      <c r="G163" s="86" t="s">
        <v>7</v>
      </c>
      <c r="H163" s="87">
        <f>H164+H165+H166+H167</f>
        <v>8487.7000000000007</v>
      </c>
      <c r="I163" s="227" t="s">
        <v>139</v>
      </c>
      <c r="J163" s="24"/>
      <c r="K163" s="25"/>
    </row>
    <row r="164" spans="2:11" s="28" customFormat="1" ht="42.75" customHeight="1">
      <c r="B164" s="194"/>
      <c r="C164" s="200"/>
      <c r="D164" s="200"/>
      <c r="E164" s="200"/>
      <c r="F164" s="241"/>
      <c r="G164" s="88" t="s">
        <v>8</v>
      </c>
      <c r="H164" s="87">
        <f>H169</f>
        <v>0</v>
      </c>
      <c r="I164" s="168"/>
      <c r="J164" s="20"/>
      <c r="K164" s="27"/>
    </row>
    <row r="165" spans="2:11" s="28" customFormat="1" ht="36" customHeight="1">
      <c r="B165" s="194"/>
      <c r="C165" s="200"/>
      <c r="D165" s="200"/>
      <c r="E165" s="200"/>
      <c r="F165" s="241"/>
      <c r="G165" s="88" t="s">
        <v>9</v>
      </c>
      <c r="H165" s="87">
        <f>H170</f>
        <v>8487.7000000000007</v>
      </c>
      <c r="I165" s="168"/>
      <c r="J165" s="20"/>
      <c r="K165" s="27"/>
    </row>
    <row r="166" spans="2:11" s="28" customFormat="1" ht="31.5" customHeight="1">
      <c r="B166" s="194"/>
      <c r="C166" s="200"/>
      <c r="D166" s="200"/>
      <c r="E166" s="200"/>
      <c r="F166" s="241"/>
      <c r="G166" s="88" t="s">
        <v>10</v>
      </c>
      <c r="H166" s="87">
        <f>H171</f>
        <v>0</v>
      </c>
      <c r="I166" s="168"/>
      <c r="J166" s="20"/>
      <c r="K166" s="27"/>
    </row>
    <row r="167" spans="2:11" s="28" customFormat="1" ht="36.75" customHeight="1">
      <c r="B167" s="195"/>
      <c r="C167" s="201"/>
      <c r="D167" s="201"/>
      <c r="E167" s="201"/>
      <c r="F167" s="242"/>
      <c r="G167" s="88" t="s">
        <v>11</v>
      </c>
      <c r="H167" s="87">
        <v>0</v>
      </c>
      <c r="I167" s="169"/>
      <c r="J167" s="20"/>
      <c r="K167" s="27"/>
    </row>
    <row r="168" spans="2:11" ht="46.5" customHeight="1">
      <c r="B168" s="124" t="s">
        <v>78</v>
      </c>
      <c r="C168" s="118" t="s">
        <v>98</v>
      </c>
      <c r="D168" s="118"/>
      <c r="E168" s="118"/>
      <c r="F168" s="138"/>
      <c r="G168" s="38" t="s">
        <v>7</v>
      </c>
      <c r="H168" s="52">
        <f>H169+H170+H171+H172</f>
        <v>8487.7000000000007</v>
      </c>
      <c r="I168" s="121" t="s">
        <v>140</v>
      </c>
    </row>
    <row r="169" spans="2:11" ht="46.5" customHeight="1">
      <c r="B169" s="125"/>
      <c r="C169" s="119"/>
      <c r="D169" s="119"/>
      <c r="E169" s="119"/>
      <c r="F169" s="139"/>
      <c r="G169" s="11" t="s">
        <v>8</v>
      </c>
      <c r="H169" s="52">
        <v>0</v>
      </c>
      <c r="I169" s="122"/>
    </row>
    <row r="170" spans="2:11" ht="36.75" customHeight="1">
      <c r="B170" s="125"/>
      <c r="C170" s="119"/>
      <c r="D170" s="119"/>
      <c r="E170" s="119"/>
      <c r="F170" s="139"/>
      <c r="G170" s="11" t="s">
        <v>9</v>
      </c>
      <c r="H170" s="52">
        <f>14429.7-5942</f>
        <v>8487.7000000000007</v>
      </c>
      <c r="I170" s="122"/>
    </row>
    <row r="171" spans="2:11" ht="44.25" customHeight="1">
      <c r="B171" s="105"/>
      <c r="C171" s="119"/>
      <c r="D171" s="83"/>
      <c r="E171" s="83"/>
      <c r="F171" s="106"/>
      <c r="G171" s="11" t="s">
        <v>10</v>
      </c>
      <c r="H171" s="52">
        <v>0</v>
      </c>
      <c r="I171" s="122"/>
    </row>
    <row r="172" spans="2:11" ht="45" customHeight="1">
      <c r="B172" s="105"/>
      <c r="C172" s="120"/>
      <c r="D172" s="83"/>
      <c r="E172" s="83"/>
      <c r="F172" s="106"/>
      <c r="G172" s="11" t="s">
        <v>11</v>
      </c>
      <c r="H172" s="52">
        <v>0</v>
      </c>
      <c r="I172" s="123"/>
    </row>
    <row r="173" spans="2:11" s="26" customFormat="1" ht="31.15" customHeight="1">
      <c r="B173" s="193" t="s">
        <v>70</v>
      </c>
      <c r="C173" s="199" t="s">
        <v>170</v>
      </c>
      <c r="D173" s="199" t="s">
        <v>82</v>
      </c>
      <c r="E173" s="199"/>
      <c r="F173" s="240"/>
      <c r="G173" s="86" t="s">
        <v>7</v>
      </c>
      <c r="H173" s="87">
        <f>H174+H175+H176+H177</f>
        <v>6314.7</v>
      </c>
      <c r="I173" s="227" t="s">
        <v>71</v>
      </c>
      <c r="J173" s="24"/>
      <c r="K173" s="25"/>
    </row>
    <row r="174" spans="2:11" s="28" customFormat="1" ht="31.15" customHeight="1">
      <c r="B174" s="194"/>
      <c r="C174" s="200"/>
      <c r="D174" s="200"/>
      <c r="E174" s="200"/>
      <c r="F174" s="241"/>
      <c r="G174" s="88" t="s">
        <v>8</v>
      </c>
      <c r="H174" s="87">
        <v>0</v>
      </c>
      <c r="I174" s="168"/>
      <c r="J174" s="20"/>
      <c r="K174" s="27"/>
    </row>
    <row r="175" spans="2:11" s="28" customFormat="1" ht="31.15" customHeight="1">
      <c r="B175" s="194"/>
      <c r="C175" s="200"/>
      <c r="D175" s="200"/>
      <c r="E175" s="200"/>
      <c r="F175" s="241"/>
      <c r="G175" s="88" t="s">
        <v>9</v>
      </c>
      <c r="H175" s="107">
        <f>H180</f>
        <v>6314.7</v>
      </c>
      <c r="I175" s="168"/>
      <c r="J175" s="20"/>
      <c r="K175" s="27"/>
    </row>
    <row r="176" spans="2:11" s="28" customFormat="1" ht="31.15" customHeight="1">
      <c r="B176" s="194"/>
      <c r="C176" s="200"/>
      <c r="D176" s="200"/>
      <c r="E176" s="200"/>
      <c r="F176" s="241"/>
      <c r="G176" s="88" t="s">
        <v>10</v>
      </c>
      <c r="H176" s="87">
        <v>0</v>
      </c>
      <c r="I176" s="168"/>
      <c r="J176" s="20"/>
      <c r="K176" s="27"/>
    </row>
    <row r="177" spans="2:11" s="28" customFormat="1" ht="31.15" customHeight="1">
      <c r="B177" s="195"/>
      <c r="C177" s="201"/>
      <c r="D177" s="201"/>
      <c r="E177" s="201"/>
      <c r="F177" s="242"/>
      <c r="G177" s="88" t="s">
        <v>11</v>
      </c>
      <c r="H177" s="87">
        <v>0</v>
      </c>
      <c r="I177" s="169"/>
      <c r="J177" s="20"/>
      <c r="K177" s="27"/>
    </row>
    <row r="178" spans="2:11" s="10" customFormat="1" ht="33" customHeight="1">
      <c r="B178" s="124" t="s">
        <v>56</v>
      </c>
      <c r="C178" s="118" t="s">
        <v>72</v>
      </c>
      <c r="D178" s="118" t="s">
        <v>82</v>
      </c>
      <c r="E178" s="118"/>
      <c r="F178" s="138"/>
      <c r="G178" s="38" t="s">
        <v>7</v>
      </c>
      <c r="H178" s="52">
        <f>H179+H180+H181+H182</f>
        <v>6314.7</v>
      </c>
      <c r="I178" s="211" t="s">
        <v>159</v>
      </c>
      <c r="J178" s="8"/>
      <c r="K178" s="9"/>
    </row>
    <row r="179" spans="2:11" ht="32.25" customHeight="1">
      <c r="B179" s="125"/>
      <c r="C179" s="119"/>
      <c r="D179" s="119"/>
      <c r="E179" s="119"/>
      <c r="F179" s="139"/>
      <c r="G179" s="11" t="s">
        <v>8</v>
      </c>
      <c r="H179" s="52">
        <v>0</v>
      </c>
      <c r="I179" s="212"/>
    </row>
    <row r="180" spans="2:11" ht="33" customHeight="1">
      <c r="B180" s="125"/>
      <c r="C180" s="119"/>
      <c r="D180" s="119"/>
      <c r="E180" s="119"/>
      <c r="F180" s="139"/>
      <c r="G180" s="11" t="s">
        <v>9</v>
      </c>
      <c r="H180" s="52">
        <f>5722+592.7</f>
        <v>6314.7</v>
      </c>
      <c r="I180" s="212"/>
    </row>
    <row r="181" spans="2:11" ht="30.75" customHeight="1">
      <c r="B181" s="125"/>
      <c r="C181" s="119"/>
      <c r="D181" s="119"/>
      <c r="E181" s="119"/>
      <c r="F181" s="139"/>
      <c r="G181" s="11" t="s">
        <v>10</v>
      </c>
      <c r="H181" s="52">
        <v>0</v>
      </c>
      <c r="I181" s="212"/>
    </row>
    <row r="182" spans="2:11" ht="38.25" customHeight="1">
      <c r="B182" s="133"/>
      <c r="C182" s="120"/>
      <c r="D182" s="120"/>
      <c r="E182" s="120"/>
      <c r="F182" s="236"/>
      <c r="G182" s="11" t="s">
        <v>11</v>
      </c>
      <c r="H182" s="52">
        <v>0</v>
      </c>
      <c r="I182" s="213"/>
    </row>
    <row r="183" spans="2:11" s="15" customFormat="1" ht="31.5" customHeight="1">
      <c r="B183" s="217" t="s">
        <v>38</v>
      </c>
      <c r="C183" s="140" t="s">
        <v>83</v>
      </c>
      <c r="D183" s="140"/>
      <c r="E183" s="118" t="s">
        <v>111</v>
      </c>
      <c r="F183" s="126">
        <v>44926</v>
      </c>
      <c r="G183" s="102" t="s">
        <v>7</v>
      </c>
      <c r="H183" s="108">
        <f>H184+H185+H186+H187</f>
        <v>2803.7000000000003</v>
      </c>
      <c r="I183" s="140" t="s">
        <v>90</v>
      </c>
      <c r="J183" s="13"/>
      <c r="K183" s="14"/>
    </row>
    <row r="184" spans="2:11" s="15" customFormat="1" ht="31.5" customHeight="1">
      <c r="B184" s="218"/>
      <c r="C184" s="141"/>
      <c r="D184" s="141"/>
      <c r="E184" s="119"/>
      <c r="F184" s="127"/>
      <c r="G184" s="102" t="s">
        <v>8</v>
      </c>
      <c r="H184" s="108">
        <f>H189+H194</f>
        <v>0</v>
      </c>
      <c r="I184" s="141"/>
      <c r="J184" s="13"/>
      <c r="K184" s="14"/>
    </row>
    <row r="185" spans="2:11" s="19" customFormat="1" ht="24.75" customHeight="1">
      <c r="B185" s="218"/>
      <c r="C185" s="141"/>
      <c r="D185" s="141"/>
      <c r="E185" s="119"/>
      <c r="F185" s="127"/>
      <c r="G185" s="104" t="s">
        <v>9</v>
      </c>
      <c r="H185" s="108">
        <f t="shared" ref="H185:H186" si="1">H190+H195</f>
        <v>0</v>
      </c>
      <c r="I185" s="141"/>
      <c r="J185" s="17"/>
      <c r="K185" s="18"/>
    </row>
    <row r="186" spans="2:11" s="19" customFormat="1" ht="27.75" customHeight="1">
      <c r="B186" s="218"/>
      <c r="C186" s="141"/>
      <c r="D186" s="141"/>
      <c r="E186" s="119"/>
      <c r="F186" s="127"/>
      <c r="G186" s="104" t="s">
        <v>10</v>
      </c>
      <c r="H186" s="108">
        <f t="shared" si="1"/>
        <v>2803.7000000000003</v>
      </c>
      <c r="I186" s="141"/>
      <c r="J186" s="17"/>
      <c r="K186" s="18"/>
    </row>
    <row r="187" spans="2:11" s="19" customFormat="1" ht="31.5">
      <c r="B187" s="219"/>
      <c r="C187" s="142"/>
      <c r="D187" s="142"/>
      <c r="E187" s="120"/>
      <c r="F187" s="137"/>
      <c r="G187" s="102" t="s">
        <v>11</v>
      </c>
      <c r="H187" s="108">
        <f>H192+H197</f>
        <v>0</v>
      </c>
      <c r="I187" s="142"/>
      <c r="J187" s="17"/>
      <c r="K187" s="18"/>
    </row>
    <row r="188" spans="2:11" s="10" customFormat="1" ht="20.25" customHeight="1">
      <c r="B188" s="124" t="s">
        <v>53</v>
      </c>
      <c r="C188" s="214" t="s">
        <v>91</v>
      </c>
      <c r="D188" s="118"/>
      <c r="E188" s="118" t="s">
        <v>111</v>
      </c>
      <c r="F188" s="126">
        <v>44926</v>
      </c>
      <c r="G188" s="38" t="s">
        <v>7</v>
      </c>
      <c r="H188" s="52">
        <f>H189+H190+H191+H192</f>
        <v>2775.9</v>
      </c>
      <c r="I188" s="235" t="s">
        <v>124</v>
      </c>
      <c r="J188" s="8"/>
      <c r="K188" s="9"/>
    </row>
    <row r="189" spans="2:11" ht="21" customHeight="1">
      <c r="B189" s="125"/>
      <c r="C189" s="215"/>
      <c r="D189" s="119"/>
      <c r="E189" s="119"/>
      <c r="F189" s="127"/>
      <c r="G189" s="11" t="s">
        <v>8</v>
      </c>
      <c r="H189" s="52">
        <v>0</v>
      </c>
      <c r="I189" s="176"/>
      <c r="J189" s="2" t="s">
        <v>107</v>
      </c>
    </row>
    <row r="190" spans="2:11" ht="26.25" customHeight="1">
      <c r="B190" s="125"/>
      <c r="C190" s="215"/>
      <c r="D190" s="119"/>
      <c r="E190" s="119"/>
      <c r="F190" s="127"/>
      <c r="G190" s="11" t="s">
        <v>9</v>
      </c>
      <c r="H190" s="52">
        <v>0</v>
      </c>
      <c r="I190" s="176"/>
      <c r="J190" s="2" t="s">
        <v>108</v>
      </c>
    </row>
    <row r="191" spans="2:11" ht="26.25" customHeight="1">
      <c r="B191" s="125"/>
      <c r="C191" s="215"/>
      <c r="D191" s="119"/>
      <c r="E191" s="119"/>
      <c r="F191" s="127"/>
      <c r="G191" s="11" t="s">
        <v>10</v>
      </c>
      <c r="H191" s="52">
        <v>2775.9</v>
      </c>
      <c r="I191" s="176"/>
    </row>
    <row r="192" spans="2:11" ht="38.25" customHeight="1">
      <c r="B192" s="133"/>
      <c r="C192" s="216"/>
      <c r="D192" s="120"/>
      <c r="E192" s="120"/>
      <c r="F192" s="137"/>
      <c r="G192" s="11" t="s">
        <v>11</v>
      </c>
      <c r="H192" s="52">
        <v>0</v>
      </c>
      <c r="I192" s="177"/>
    </row>
    <row r="193" spans="1:11" s="10" customFormat="1" ht="28.5" customHeight="1">
      <c r="B193" s="124" t="s">
        <v>54</v>
      </c>
      <c r="C193" s="214" t="s">
        <v>92</v>
      </c>
      <c r="D193" s="118"/>
      <c r="E193" s="118" t="s">
        <v>111</v>
      </c>
      <c r="F193" s="126">
        <v>44926</v>
      </c>
      <c r="G193" s="38" t="s">
        <v>7</v>
      </c>
      <c r="H193" s="52">
        <f>H194+H195+H196+H197</f>
        <v>27.8</v>
      </c>
      <c r="I193" s="208" t="s">
        <v>93</v>
      </c>
      <c r="J193" s="8"/>
      <c r="K193" s="9"/>
    </row>
    <row r="194" spans="1:11" ht="27" customHeight="1">
      <c r="B194" s="125"/>
      <c r="C194" s="215"/>
      <c r="D194" s="119"/>
      <c r="E194" s="119"/>
      <c r="F194" s="127"/>
      <c r="G194" s="11" t="s">
        <v>8</v>
      </c>
      <c r="H194" s="52">
        <v>0</v>
      </c>
      <c r="I194" s="209"/>
    </row>
    <row r="195" spans="1:11" ht="23.25" customHeight="1">
      <c r="B195" s="125"/>
      <c r="C195" s="215"/>
      <c r="D195" s="119"/>
      <c r="E195" s="119"/>
      <c r="F195" s="127"/>
      <c r="G195" s="11" t="s">
        <v>9</v>
      </c>
      <c r="H195" s="52">
        <v>0</v>
      </c>
      <c r="I195" s="209"/>
    </row>
    <row r="196" spans="1:11" ht="22.5" customHeight="1">
      <c r="B196" s="125"/>
      <c r="C196" s="215"/>
      <c r="D196" s="119"/>
      <c r="E196" s="119"/>
      <c r="F196" s="127"/>
      <c r="G196" s="11" t="s">
        <v>10</v>
      </c>
      <c r="H196" s="52">
        <v>27.8</v>
      </c>
      <c r="I196" s="209"/>
    </row>
    <row r="197" spans="1:11" ht="37.5" customHeight="1">
      <c r="B197" s="133"/>
      <c r="C197" s="216"/>
      <c r="D197" s="120"/>
      <c r="E197" s="120"/>
      <c r="F197" s="137"/>
      <c r="G197" s="11" t="s">
        <v>11</v>
      </c>
      <c r="H197" s="52">
        <v>0</v>
      </c>
      <c r="I197" s="210"/>
    </row>
    <row r="198" spans="1:11" s="37" customFormat="1" ht="30" customHeight="1">
      <c r="B198" s="217" t="s">
        <v>87</v>
      </c>
      <c r="C198" s="220" t="s">
        <v>73</v>
      </c>
      <c r="D198" s="140" t="s">
        <v>81</v>
      </c>
      <c r="E198" s="118" t="s">
        <v>111</v>
      </c>
      <c r="F198" s="126">
        <v>44926</v>
      </c>
      <c r="G198" s="102" t="s">
        <v>7</v>
      </c>
      <c r="H198" s="103">
        <f>H199+H200+H201+H202</f>
        <v>24839.9</v>
      </c>
      <c r="I198" s="224"/>
      <c r="J198" s="110">
        <f>J200+J201</f>
        <v>24839.9</v>
      </c>
      <c r="K198" s="111">
        <f>J198-H198</f>
        <v>0</v>
      </c>
    </row>
    <row r="199" spans="1:11" s="19" customFormat="1" ht="30" customHeight="1">
      <c r="B199" s="218"/>
      <c r="C199" s="221"/>
      <c r="D199" s="141"/>
      <c r="E199" s="119"/>
      <c r="F199" s="127"/>
      <c r="G199" s="104" t="s">
        <v>8</v>
      </c>
      <c r="H199" s="103">
        <v>0</v>
      </c>
      <c r="I199" s="225"/>
      <c r="J199" s="112"/>
      <c r="K199" s="113"/>
    </row>
    <row r="200" spans="1:11" s="19" customFormat="1" ht="30" customHeight="1">
      <c r="B200" s="218"/>
      <c r="C200" s="221"/>
      <c r="D200" s="141"/>
      <c r="E200" s="119"/>
      <c r="F200" s="127"/>
      <c r="G200" s="104" t="s">
        <v>9</v>
      </c>
      <c r="H200" s="103">
        <f>H205+H210+H215+H220+H225+H230+H240+H235</f>
        <v>3378.4</v>
      </c>
      <c r="I200" s="225"/>
      <c r="J200" s="114">
        <f>3383.6-5.2</f>
        <v>3378.4</v>
      </c>
      <c r="K200" s="115">
        <f>J200-H200</f>
        <v>0</v>
      </c>
    </row>
    <row r="201" spans="1:11" s="19" customFormat="1" ht="30" customHeight="1">
      <c r="B201" s="218"/>
      <c r="C201" s="221"/>
      <c r="D201" s="141"/>
      <c r="E201" s="119"/>
      <c r="F201" s="127"/>
      <c r="G201" s="104" t="s">
        <v>10</v>
      </c>
      <c r="H201" s="103">
        <f>H206+H211+H216+H221+H226+H231+H241+H236</f>
        <v>21461.5</v>
      </c>
      <c r="I201" s="225"/>
      <c r="J201" s="116">
        <f>21452.8+8.7</f>
        <v>21461.5</v>
      </c>
      <c r="K201" s="115">
        <f>J201-H201</f>
        <v>0</v>
      </c>
    </row>
    <row r="202" spans="1:11" s="19" customFormat="1" ht="51.75" customHeight="1">
      <c r="B202" s="219"/>
      <c r="C202" s="222"/>
      <c r="D202" s="142"/>
      <c r="E202" s="120"/>
      <c r="F202" s="137"/>
      <c r="G202" s="104" t="s">
        <v>11</v>
      </c>
      <c r="H202" s="103">
        <v>0</v>
      </c>
      <c r="I202" s="226"/>
      <c r="J202" s="17"/>
      <c r="K202" s="18"/>
    </row>
    <row r="203" spans="1:11" s="10" customFormat="1" ht="20.25" customHeight="1">
      <c r="B203" s="124" t="s">
        <v>89</v>
      </c>
      <c r="C203" s="134" t="s">
        <v>171</v>
      </c>
      <c r="D203" s="118"/>
      <c r="E203" s="118" t="s">
        <v>111</v>
      </c>
      <c r="F203" s="126">
        <v>44926</v>
      </c>
      <c r="G203" s="38" t="s">
        <v>7</v>
      </c>
      <c r="H203" s="52">
        <f>H204+H205+H206+H207</f>
        <v>1661.9</v>
      </c>
      <c r="I203" s="208" t="s">
        <v>60</v>
      </c>
      <c r="J203" s="8"/>
      <c r="K203" s="9"/>
    </row>
    <row r="204" spans="1:11" ht="21" customHeight="1">
      <c r="B204" s="125"/>
      <c r="C204" s="135"/>
      <c r="D204" s="119"/>
      <c r="E204" s="119"/>
      <c r="F204" s="127"/>
      <c r="G204" s="11" t="s">
        <v>8</v>
      </c>
      <c r="H204" s="52">
        <v>0</v>
      </c>
      <c r="I204" s="209"/>
    </row>
    <row r="205" spans="1:11" ht="21.75" customHeight="1">
      <c r="B205" s="125"/>
      <c r="C205" s="135"/>
      <c r="D205" s="119"/>
      <c r="E205" s="119"/>
      <c r="F205" s="127"/>
      <c r="G205" s="11" t="s">
        <v>9</v>
      </c>
      <c r="H205" s="52">
        <v>0</v>
      </c>
      <c r="I205" s="209"/>
    </row>
    <row r="206" spans="1:11" ht="21" customHeight="1">
      <c r="B206" s="125"/>
      <c r="C206" s="135"/>
      <c r="D206" s="119"/>
      <c r="E206" s="119"/>
      <c r="F206" s="127"/>
      <c r="G206" s="11" t="s">
        <v>10</v>
      </c>
      <c r="H206" s="52">
        <f>1354.9+4+220.5+82.5</f>
        <v>1661.9</v>
      </c>
      <c r="I206" s="209"/>
    </row>
    <row r="207" spans="1:11" ht="35.25" customHeight="1">
      <c r="B207" s="133"/>
      <c r="C207" s="136"/>
      <c r="D207" s="120"/>
      <c r="E207" s="120"/>
      <c r="F207" s="137"/>
      <c r="G207" s="11" t="s">
        <v>11</v>
      </c>
      <c r="H207" s="52">
        <v>0</v>
      </c>
      <c r="I207" s="210"/>
    </row>
    <row r="208" spans="1:11" s="73" customFormat="1" ht="20.25" customHeight="1">
      <c r="A208" s="31"/>
      <c r="B208" s="128" t="s">
        <v>88</v>
      </c>
      <c r="C208" s="228" t="s">
        <v>55</v>
      </c>
      <c r="D208" s="121"/>
      <c r="E208" s="121" t="s">
        <v>111</v>
      </c>
      <c r="F208" s="130">
        <v>44926</v>
      </c>
      <c r="G208" s="89" t="s">
        <v>7</v>
      </c>
      <c r="H208" s="97">
        <f>H209+H210+H211+H212</f>
        <v>17533.599999999999</v>
      </c>
      <c r="I208" s="211" t="s">
        <v>59</v>
      </c>
      <c r="J208" s="29"/>
      <c r="K208" s="30"/>
    </row>
    <row r="209" spans="1:12" s="75" customFormat="1" ht="21" customHeight="1">
      <c r="A209" s="34"/>
      <c r="B209" s="129"/>
      <c r="C209" s="229"/>
      <c r="D209" s="122"/>
      <c r="E209" s="122"/>
      <c r="F209" s="131"/>
      <c r="G209" s="91" t="s">
        <v>8</v>
      </c>
      <c r="H209" s="97">
        <v>0</v>
      </c>
      <c r="I209" s="212"/>
      <c r="J209" s="32"/>
      <c r="K209" s="33"/>
    </row>
    <row r="210" spans="1:12" s="75" customFormat="1" ht="21.75" customHeight="1">
      <c r="A210" s="34"/>
      <c r="B210" s="129"/>
      <c r="C210" s="229"/>
      <c r="D210" s="122"/>
      <c r="E210" s="122"/>
      <c r="F210" s="131"/>
      <c r="G210" s="91" t="s">
        <v>9</v>
      </c>
      <c r="H210" s="97">
        <v>0</v>
      </c>
      <c r="I210" s="212"/>
      <c r="J210" s="32"/>
      <c r="K210" s="33"/>
    </row>
    <row r="211" spans="1:12" s="75" customFormat="1" ht="21" customHeight="1">
      <c r="A211" s="34"/>
      <c r="B211" s="129"/>
      <c r="C211" s="229"/>
      <c r="D211" s="122"/>
      <c r="E211" s="122"/>
      <c r="F211" s="131"/>
      <c r="G211" s="91" t="s">
        <v>10</v>
      </c>
      <c r="H211" s="97">
        <v>17533.599999999999</v>
      </c>
      <c r="I211" s="212"/>
      <c r="J211" s="32">
        <f>H211+H216</f>
        <v>19572.599999999999</v>
      </c>
      <c r="K211" s="33">
        <f>19574.1-1.5</f>
        <v>19572.599999999999</v>
      </c>
      <c r="L211" s="74">
        <f>K211-J211</f>
        <v>0</v>
      </c>
    </row>
    <row r="212" spans="1:12" s="75" customFormat="1" ht="30.75" customHeight="1">
      <c r="A212" s="34"/>
      <c r="B212" s="223"/>
      <c r="C212" s="230"/>
      <c r="D212" s="123"/>
      <c r="E212" s="123"/>
      <c r="F212" s="132"/>
      <c r="G212" s="91" t="s">
        <v>11</v>
      </c>
      <c r="H212" s="97">
        <v>0</v>
      </c>
      <c r="I212" s="213"/>
      <c r="J212" s="32"/>
      <c r="K212" s="33"/>
    </row>
    <row r="213" spans="1:12" s="73" customFormat="1" ht="20.25" customHeight="1">
      <c r="A213" s="31"/>
      <c r="B213" s="128" t="s">
        <v>94</v>
      </c>
      <c r="C213" s="228" t="s">
        <v>74</v>
      </c>
      <c r="D213" s="121"/>
      <c r="E213" s="121" t="s">
        <v>111</v>
      </c>
      <c r="F213" s="130">
        <v>44926</v>
      </c>
      <c r="G213" s="89" t="s">
        <v>7</v>
      </c>
      <c r="H213" s="97">
        <f>H214+H215+H216+H217</f>
        <v>2039</v>
      </c>
      <c r="I213" s="211" t="s">
        <v>58</v>
      </c>
      <c r="J213" s="29"/>
      <c r="K213" s="30"/>
    </row>
    <row r="214" spans="1:12" s="75" customFormat="1" ht="21" customHeight="1">
      <c r="A214" s="34"/>
      <c r="B214" s="129"/>
      <c r="C214" s="229"/>
      <c r="D214" s="122"/>
      <c r="E214" s="122"/>
      <c r="F214" s="131"/>
      <c r="G214" s="91" t="s">
        <v>8</v>
      </c>
      <c r="H214" s="97">
        <v>0</v>
      </c>
      <c r="I214" s="212"/>
      <c r="J214" s="32"/>
      <c r="K214" s="33"/>
    </row>
    <row r="215" spans="1:12" s="75" customFormat="1" ht="21.75" customHeight="1">
      <c r="A215" s="34"/>
      <c r="B215" s="129"/>
      <c r="C215" s="229"/>
      <c r="D215" s="122"/>
      <c r="E215" s="122"/>
      <c r="F215" s="131"/>
      <c r="G215" s="91" t="s">
        <v>9</v>
      </c>
      <c r="H215" s="97">
        <v>0</v>
      </c>
      <c r="I215" s="212"/>
      <c r="J215" s="32"/>
      <c r="K215" s="33"/>
    </row>
    <row r="216" spans="1:12" s="75" customFormat="1" ht="21" customHeight="1">
      <c r="A216" s="34"/>
      <c r="B216" s="129"/>
      <c r="C216" s="229"/>
      <c r="D216" s="122"/>
      <c r="E216" s="122"/>
      <c r="F216" s="131"/>
      <c r="G216" s="91" t="s">
        <v>10</v>
      </c>
      <c r="H216" s="97">
        <f>2040.5-1.5</f>
        <v>2039</v>
      </c>
      <c r="I216" s="212"/>
      <c r="J216" s="32"/>
      <c r="K216" s="33"/>
    </row>
    <row r="217" spans="1:12" s="75" customFormat="1" ht="30.75" customHeight="1">
      <c r="A217" s="34"/>
      <c r="B217" s="223"/>
      <c r="C217" s="230"/>
      <c r="D217" s="123"/>
      <c r="E217" s="123"/>
      <c r="F217" s="132"/>
      <c r="G217" s="91" t="s">
        <v>11</v>
      </c>
      <c r="H217" s="97">
        <v>0</v>
      </c>
      <c r="I217" s="213"/>
      <c r="J217" s="32"/>
      <c r="K217" s="33"/>
    </row>
    <row r="218" spans="1:12" s="10" customFormat="1" ht="20.25" customHeight="1">
      <c r="B218" s="124" t="s">
        <v>95</v>
      </c>
      <c r="C218" s="134" t="s">
        <v>75</v>
      </c>
      <c r="D218" s="118"/>
      <c r="E218" s="118" t="s">
        <v>111</v>
      </c>
      <c r="F218" s="126">
        <v>44926</v>
      </c>
      <c r="G218" s="38" t="s">
        <v>7</v>
      </c>
      <c r="H218" s="52">
        <f>H219+H220+H221+H222</f>
        <v>1608</v>
      </c>
      <c r="I218" s="208" t="s">
        <v>57</v>
      </c>
      <c r="J218" s="8"/>
      <c r="K218" s="9"/>
    </row>
    <row r="219" spans="1:12" ht="21" customHeight="1">
      <c r="B219" s="125"/>
      <c r="C219" s="135"/>
      <c r="D219" s="119"/>
      <c r="E219" s="119"/>
      <c r="F219" s="127"/>
      <c r="G219" s="11" t="s">
        <v>8</v>
      </c>
      <c r="H219" s="52">
        <v>0</v>
      </c>
      <c r="I219" s="209"/>
    </row>
    <row r="220" spans="1:12" ht="21.75" customHeight="1">
      <c r="B220" s="125"/>
      <c r="C220" s="135"/>
      <c r="D220" s="119"/>
      <c r="E220" s="119"/>
      <c r="F220" s="127"/>
      <c r="G220" s="11" t="s">
        <v>9</v>
      </c>
      <c r="H220" s="52">
        <v>1608</v>
      </c>
      <c r="I220" s="209"/>
    </row>
    <row r="221" spans="1:12" ht="21" customHeight="1">
      <c r="B221" s="125"/>
      <c r="C221" s="135"/>
      <c r="D221" s="119"/>
      <c r="E221" s="119"/>
      <c r="F221" s="127"/>
      <c r="G221" s="11" t="s">
        <v>10</v>
      </c>
      <c r="H221" s="52">
        <v>0</v>
      </c>
      <c r="I221" s="209"/>
    </row>
    <row r="222" spans="1:12" ht="30.75" customHeight="1">
      <c r="B222" s="133"/>
      <c r="C222" s="136"/>
      <c r="D222" s="120"/>
      <c r="E222" s="120"/>
      <c r="F222" s="137"/>
      <c r="G222" s="11" t="s">
        <v>11</v>
      </c>
      <c r="H222" s="52">
        <v>0</v>
      </c>
      <c r="I222" s="210"/>
    </row>
    <row r="223" spans="1:12" s="10" customFormat="1" ht="20.25" customHeight="1">
      <c r="B223" s="124" t="s">
        <v>96</v>
      </c>
      <c r="C223" s="134" t="s">
        <v>76</v>
      </c>
      <c r="D223" s="118"/>
      <c r="E223" s="118" t="s">
        <v>111</v>
      </c>
      <c r="F223" s="126">
        <v>44926</v>
      </c>
      <c r="G223" s="38" t="s">
        <v>7</v>
      </c>
      <c r="H223" s="52">
        <f>H224+H225+H226+H227</f>
        <v>1556.9</v>
      </c>
      <c r="I223" s="208" t="s">
        <v>61</v>
      </c>
      <c r="J223" s="8"/>
      <c r="K223" s="9"/>
    </row>
    <row r="224" spans="1:12" ht="21" customHeight="1">
      <c r="B224" s="125"/>
      <c r="C224" s="135"/>
      <c r="D224" s="119"/>
      <c r="E224" s="119"/>
      <c r="F224" s="127"/>
      <c r="G224" s="11" t="s">
        <v>8</v>
      </c>
      <c r="H224" s="52">
        <v>0</v>
      </c>
      <c r="I224" s="209"/>
    </row>
    <row r="225" spans="2:11" ht="29.25" customHeight="1">
      <c r="B225" s="125"/>
      <c r="C225" s="135"/>
      <c r="D225" s="119"/>
      <c r="E225" s="119"/>
      <c r="F225" s="127"/>
      <c r="G225" s="11" t="s">
        <v>9</v>
      </c>
      <c r="H225" s="52">
        <f>1556.9</f>
        <v>1556.9</v>
      </c>
      <c r="I225" s="209"/>
    </row>
    <row r="226" spans="2:11" ht="31.5" customHeight="1">
      <c r="B226" s="125"/>
      <c r="C226" s="135"/>
      <c r="D226" s="119"/>
      <c r="E226" s="119"/>
      <c r="F226" s="127"/>
      <c r="G226" s="11" t="s">
        <v>10</v>
      </c>
      <c r="H226" s="52">
        <v>0</v>
      </c>
      <c r="I226" s="209"/>
    </row>
    <row r="227" spans="2:11" ht="56.25" customHeight="1">
      <c r="B227" s="133"/>
      <c r="C227" s="136"/>
      <c r="D227" s="120"/>
      <c r="E227" s="120"/>
      <c r="F227" s="137"/>
      <c r="G227" s="11" t="s">
        <v>11</v>
      </c>
      <c r="H227" s="52">
        <v>0</v>
      </c>
      <c r="I227" s="210"/>
    </row>
    <row r="228" spans="2:11" s="31" customFormat="1" ht="21.6" customHeight="1">
      <c r="B228" s="128" t="s">
        <v>97</v>
      </c>
      <c r="C228" s="228" t="s">
        <v>77</v>
      </c>
      <c r="D228" s="121"/>
      <c r="E228" s="121" t="s">
        <v>111</v>
      </c>
      <c r="F228" s="130">
        <v>44926</v>
      </c>
      <c r="G228" s="89" t="s">
        <v>7</v>
      </c>
      <c r="H228" s="97">
        <f>H229+H230+H231+H232</f>
        <v>216.8</v>
      </c>
      <c r="I228" s="211" t="s">
        <v>130</v>
      </c>
      <c r="J228" s="29"/>
      <c r="K228" s="30"/>
    </row>
    <row r="229" spans="2:11" s="34" customFormat="1" ht="21.6" customHeight="1">
      <c r="B229" s="129"/>
      <c r="C229" s="229"/>
      <c r="D229" s="122"/>
      <c r="E229" s="122"/>
      <c r="F229" s="131"/>
      <c r="G229" s="91" t="s">
        <v>8</v>
      </c>
      <c r="H229" s="97">
        <v>0</v>
      </c>
      <c r="I229" s="212"/>
      <c r="J229" s="32"/>
      <c r="K229" s="33"/>
    </row>
    <row r="230" spans="2:11" s="34" customFormat="1" ht="21.6" customHeight="1">
      <c r="B230" s="129"/>
      <c r="C230" s="229"/>
      <c r="D230" s="122"/>
      <c r="E230" s="122"/>
      <c r="F230" s="131"/>
      <c r="G230" s="91" t="s">
        <v>9</v>
      </c>
      <c r="H230" s="97">
        <v>0</v>
      </c>
      <c r="I230" s="212"/>
      <c r="J230" s="32"/>
      <c r="K230" s="33"/>
    </row>
    <row r="231" spans="2:11" s="34" customFormat="1" ht="21.6" customHeight="1">
      <c r="B231" s="129"/>
      <c r="C231" s="229"/>
      <c r="D231" s="122"/>
      <c r="E231" s="122"/>
      <c r="F231" s="131"/>
      <c r="G231" s="91" t="s">
        <v>10</v>
      </c>
      <c r="H231" s="97">
        <f>185.5+26+0.8+4.5</f>
        <v>216.8</v>
      </c>
      <c r="I231" s="212"/>
      <c r="J231" s="32"/>
      <c r="K231" s="33"/>
    </row>
    <row r="232" spans="2:11" s="34" customFormat="1" ht="21.6" customHeight="1">
      <c r="B232" s="223"/>
      <c r="C232" s="230"/>
      <c r="D232" s="123"/>
      <c r="E232" s="123"/>
      <c r="F232" s="132"/>
      <c r="G232" s="91" t="s">
        <v>11</v>
      </c>
      <c r="H232" s="97">
        <v>0</v>
      </c>
      <c r="I232" s="213"/>
      <c r="J232" s="32"/>
      <c r="K232" s="33"/>
    </row>
    <row r="233" spans="2:11" s="10" customFormat="1" ht="27.75" customHeight="1">
      <c r="B233" s="124" t="s">
        <v>99</v>
      </c>
      <c r="C233" s="134" t="s">
        <v>101</v>
      </c>
      <c r="D233" s="118"/>
      <c r="E233" s="118" t="s">
        <v>111</v>
      </c>
      <c r="F233" s="126">
        <v>44926</v>
      </c>
      <c r="G233" s="38" t="s">
        <v>7</v>
      </c>
      <c r="H233" s="52">
        <f>H234+H235+H236+H237</f>
        <v>213.50000000000003</v>
      </c>
      <c r="I233" s="118" t="s">
        <v>100</v>
      </c>
      <c r="J233" s="8"/>
      <c r="K233" s="9"/>
    </row>
    <row r="234" spans="2:11" ht="33.75" customHeight="1">
      <c r="B234" s="125"/>
      <c r="C234" s="135"/>
      <c r="D234" s="119"/>
      <c r="E234" s="119"/>
      <c r="F234" s="127"/>
      <c r="G234" s="11" t="s">
        <v>8</v>
      </c>
      <c r="H234" s="52">
        <v>0</v>
      </c>
      <c r="I234" s="119"/>
    </row>
    <row r="235" spans="2:11" ht="33" customHeight="1">
      <c r="B235" s="125"/>
      <c r="C235" s="135"/>
      <c r="D235" s="119"/>
      <c r="E235" s="119"/>
      <c r="F235" s="127"/>
      <c r="G235" s="11" t="s">
        <v>9</v>
      </c>
      <c r="H235" s="52">
        <f>169.3+49.4-5.2</f>
        <v>213.50000000000003</v>
      </c>
      <c r="I235" s="119"/>
    </row>
    <row r="236" spans="2:11" ht="37.5" customHeight="1">
      <c r="B236" s="125"/>
      <c r="C236" s="135"/>
      <c r="D236" s="119"/>
      <c r="E236" s="119"/>
      <c r="F236" s="127"/>
      <c r="G236" s="11" t="s">
        <v>10</v>
      </c>
      <c r="H236" s="52">
        <v>0</v>
      </c>
      <c r="I236" s="119"/>
    </row>
    <row r="237" spans="2:11" ht="45" customHeight="1">
      <c r="B237" s="133"/>
      <c r="C237" s="136"/>
      <c r="D237" s="120"/>
      <c r="E237" s="120"/>
      <c r="F237" s="137"/>
      <c r="G237" s="11" t="s">
        <v>11</v>
      </c>
      <c r="H237" s="52">
        <v>0</v>
      </c>
      <c r="I237" s="120"/>
    </row>
    <row r="238" spans="2:11" s="10" customFormat="1" ht="27.75" customHeight="1">
      <c r="B238" s="124" t="s">
        <v>173</v>
      </c>
      <c r="C238" s="228" t="s">
        <v>174</v>
      </c>
      <c r="D238" s="118"/>
      <c r="E238" s="118" t="s">
        <v>111</v>
      </c>
      <c r="F238" s="126">
        <v>44926</v>
      </c>
      <c r="G238" s="38" t="s">
        <v>7</v>
      </c>
      <c r="H238" s="52">
        <f>H239+H240+H241+H242</f>
        <v>10.199999999999999</v>
      </c>
      <c r="I238" s="232" t="s">
        <v>175</v>
      </c>
      <c r="J238" s="8"/>
      <c r="K238" s="9"/>
    </row>
    <row r="239" spans="2:11" ht="33.75" customHeight="1">
      <c r="B239" s="125"/>
      <c r="C239" s="229"/>
      <c r="D239" s="119"/>
      <c r="E239" s="119"/>
      <c r="F239" s="127"/>
      <c r="G239" s="11" t="s">
        <v>8</v>
      </c>
      <c r="H239" s="52">
        <v>0</v>
      </c>
      <c r="I239" s="233"/>
    </row>
    <row r="240" spans="2:11" ht="33" customHeight="1">
      <c r="B240" s="125"/>
      <c r="C240" s="229"/>
      <c r="D240" s="119"/>
      <c r="E240" s="119"/>
      <c r="F240" s="127"/>
      <c r="G240" s="11" t="s">
        <v>9</v>
      </c>
      <c r="H240" s="52">
        <v>0</v>
      </c>
      <c r="I240" s="233"/>
    </row>
    <row r="241" spans="2:11" ht="37.5" customHeight="1">
      <c r="B241" s="125"/>
      <c r="C241" s="229"/>
      <c r="D241" s="119"/>
      <c r="E241" s="119"/>
      <c r="F241" s="127"/>
      <c r="G241" s="11" t="s">
        <v>10</v>
      </c>
      <c r="H241" s="52">
        <f>1.5+8.7</f>
        <v>10.199999999999999</v>
      </c>
      <c r="I241" s="233"/>
    </row>
    <row r="242" spans="2:11" ht="45" customHeight="1">
      <c r="B242" s="133"/>
      <c r="C242" s="230"/>
      <c r="D242" s="120"/>
      <c r="E242" s="120"/>
      <c r="F242" s="137"/>
      <c r="G242" s="11" t="s">
        <v>11</v>
      </c>
      <c r="H242" s="52">
        <v>0</v>
      </c>
      <c r="I242" s="234"/>
    </row>
    <row r="243" spans="2:11" s="23" customFormat="1" ht="16.5" customHeight="1">
      <c r="H243" s="2"/>
      <c r="J243" s="2"/>
      <c r="K243" s="2"/>
    </row>
    <row r="244" spans="2:11" s="23" customFormat="1">
      <c r="H244" s="2"/>
      <c r="J244" s="2"/>
      <c r="K244" s="2"/>
    </row>
    <row r="245" spans="2:11" s="23" customFormat="1">
      <c r="H245" s="2"/>
      <c r="J245" s="2"/>
      <c r="K245" s="2"/>
    </row>
    <row r="246" spans="2:11" s="23" customFormat="1">
      <c r="H246" s="2"/>
      <c r="J246" s="2"/>
      <c r="K246" s="2"/>
    </row>
    <row r="247" spans="2:11" s="23" customFormat="1">
      <c r="H247" s="2"/>
      <c r="J247" s="2"/>
      <c r="K247" s="2"/>
    </row>
    <row r="248" spans="2:11" s="23" customFormat="1">
      <c r="H248" s="2"/>
      <c r="J248" s="2"/>
      <c r="K248" s="2"/>
    </row>
    <row r="249" spans="2:11" s="23" customFormat="1">
      <c r="H249" s="2"/>
      <c r="J249" s="2"/>
      <c r="K249" s="2"/>
    </row>
    <row r="250" spans="2:11" s="23" customFormat="1">
      <c r="H250" s="2"/>
      <c r="J250" s="2"/>
      <c r="K250" s="2"/>
    </row>
    <row r="251" spans="2:11" s="23" customFormat="1">
      <c r="H251" s="2"/>
      <c r="J251" s="2"/>
      <c r="K251" s="2"/>
    </row>
    <row r="252" spans="2:11" s="23" customFormat="1">
      <c r="H252" s="2"/>
      <c r="J252" s="2"/>
      <c r="K252" s="2"/>
    </row>
    <row r="253" spans="2:11" s="23" customFormat="1">
      <c r="H253" s="2"/>
      <c r="J253" s="2"/>
      <c r="K253" s="2"/>
    </row>
    <row r="254" spans="2:11" s="23" customFormat="1">
      <c r="H254" s="2"/>
      <c r="J254" s="2"/>
      <c r="K254" s="2"/>
    </row>
    <row r="255" spans="2:11" s="23" customFormat="1">
      <c r="H255" s="2"/>
      <c r="J255" s="2"/>
      <c r="K255" s="2"/>
    </row>
    <row r="256" spans="2:11" s="23" customFormat="1">
      <c r="H256" s="2"/>
      <c r="J256" s="2"/>
      <c r="K256" s="2"/>
    </row>
    <row r="257" spans="8:11" s="23" customFormat="1">
      <c r="H257" s="2"/>
      <c r="J257" s="2"/>
      <c r="K257" s="2"/>
    </row>
    <row r="258" spans="8:11" s="23" customFormat="1">
      <c r="H258" s="2"/>
      <c r="J258" s="2"/>
      <c r="K258" s="2"/>
    </row>
    <row r="259" spans="8:11" s="23" customFormat="1">
      <c r="H259" s="2"/>
      <c r="J259" s="2"/>
      <c r="K259" s="2"/>
    </row>
    <row r="260" spans="8:11" s="23" customFormat="1">
      <c r="H260" s="2"/>
      <c r="J260" s="2"/>
      <c r="K260" s="2"/>
    </row>
    <row r="261" spans="8:11" s="23" customFormat="1">
      <c r="H261" s="2"/>
      <c r="J261" s="2"/>
      <c r="K261" s="2"/>
    </row>
  </sheetData>
  <mergeCells count="343">
    <mergeCell ref="B173:B177"/>
    <mergeCell ref="C173:C177"/>
    <mergeCell ref="D173:D177"/>
    <mergeCell ref="E173:E177"/>
    <mergeCell ref="F173:F177"/>
    <mergeCell ref="B178:B182"/>
    <mergeCell ref="E178:E182"/>
    <mergeCell ref="E183:E187"/>
    <mergeCell ref="I163:I167"/>
    <mergeCell ref="I168:I172"/>
    <mergeCell ref="B183:B187"/>
    <mergeCell ref="C183:C187"/>
    <mergeCell ref="D183:D187"/>
    <mergeCell ref="C178:C182"/>
    <mergeCell ref="D178:D182"/>
    <mergeCell ref="B158:B162"/>
    <mergeCell ref="D168:D170"/>
    <mergeCell ref="C168:C172"/>
    <mergeCell ref="I158:I162"/>
    <mergeCell ref="D163:D167"/>
    <mergeCell ref="E163:E167"/>
    <mergeCell ref="F163:F167"/>
    <mergeCell ref="C163:C167"/>
    <mergeCell ref="B163:B167"/>
    <mergeCell ref="E168:E170"/>
    <mergeCell ref="B168:B170"/>
    <mergeCell ref="C158:C162"/>
    <mergeCell ref="D158:D162"/>
    <mergeCell ref="E158:E162"/>
    <mergeCell ref="F158:F162"/>
    <mergeCell ref="B138:B142"/>
    <mergeCell ref="F113:F115"/>
    <mergeCell ref="I113:I115"/>
    <mergeCell ref="B116:B118"/>
    <mergeCell ref="C116:C118"/>
    <mergeCell ref="D116:D118"/>
    <mergeCell ref="E116:E118"/>
    <mergeCell ref="F116:F118"/>
    <mergeCell ref="I116:I118"/>
    <mergeCell ref="F119:F121"/>
    <mergeCell ref="E113:E115"/>
    <mergeCell ref="C119:C121"/>
    <mergeCell ref="D119:D121"/>
    <mergeCell ref="D138:D142"/>
    <mergeCell ref="I138:I142"/>
    <mergeCell ref="I133:I137"/>
    <mergeCell ref="C133:C137"/>
    <mergeCell ref="D133:D137"/>
    <mergeCell ref="E133:E137"/>
    <mergeCell ref="F133:F137"/>
    <mergeCell ref="I128:I132"/>
    <mergeCell ref="C113:C115"/>
    <mergeCell ref="D113:D115"/>
    <mergeCell ref="I188:I192"/>
    <mergeCell ref="F178:F182"/>
    <mergeCell ref="I183:I187"/>
    <mergeCell ref="I178:I182"/>
    <mergeCell ref="I98:I102"/>
    <mergeCell ref="B103:B107"/>
    <mergeCell ref="C103:C107"/>
    <mergeCell ref="D103:D107"/>
    <mergeCell ref="E103:E107"/>
    <mergeCell ref="F103:F107"/>
    <mergeCell ref="I103:I107"/>
    <mergeCell ref="B143:B147"/>
    <mergeCell ref="C143:C147"/>
    <mergeCell ref="D143:D147"/>
    <mergeCell ref="E143:E147"/>
    <mergeCell ref="F143:F147"/>
    <mergeCell ref="B128:B132"/>
    <mergeCell ref="C128:C132"/>
    <mergeCell ref="D128:D132"/>
    <mergeCell ref="E128:E132"/>
    <mergeCell ref="F128:F132"/>
    <mergeCell ref="I143:I147"/>
    <mergeCell ref="C138:C142"/>
    <mergeCell ref="B113:B115"/>
    <mergeCell ref="C69:C71"/>
    <mergeCell ref="D69:D71"/>
    <mergeCell ref="E69:E71"/>
    <mergeCell ref="F69:F71"/>
    <mergeCell ref="I52:I56"/>
    <mergeCell ref="C63:C65"/>
    <mergeCell ref="D63:D65"/>
    <mergeCell ref="E63:E65"/>
    <mergeCell ref="E52:E56"/>
    <mergeCell ref="B238:B242"/>
    <mergeCell ref="C238:C242"/>
    <mergeCell ref="D238:D242"/>
    <mergeCell ref="E238:E242"/>
    <mergeCell ref="F238:F242"/>
    <mergeCell ref="I238:I242"/>
    <mergeCell ref="I203:I207"/>
    <mergeCell ref="B208:B212"/>
    <mergeCell ref="C208:C212"/>
    <mergeCell ref="D208:D212"/>
    <mergeCell ref="E208:E212"/>
    <mergeCell ref="F208:F212"/>
    <mergeCell ref="I208:I212"/>
    <mergeCell ref="I228:I232"/>
    <mergeCell ref="B213:B217"/>
    <mergeCell ref="C213:C217"/>
    <mergeCell ref="D213:D217"/>
    <mergeCell ref="B223:B227"/>
    <mergeCell ref="C223:C227"/>
    <mergeCell ref="D223:D227"/>
    <mergeCell ref="I218:I222"/>
    <mergeCell ref="D228:D232"/>
    <mergeCell ref="E228:E232"/>
    <mergeCell ref="F228:F232"/>
    <mergeCell ref="I173:I177"/>
    <mergeCell ref="B228:B232"/>
    <mergeCell ref="C228:C232"/>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B63:B65"/>
    <mergeCell ref="C32:C34"/>
    <mergeCell ref="D32:D34"/>
    <mergeCell ref="E32:E34"/>
    <mergeCell ref="F52:F56"/>
    <mergeCell ref="C188:C192"/>
    <mergeCell ref="B108:B112"/>
    <mergeCell ref="B86:B89"/>
    <mergeCell ref="C86:C89"/>
    <mergeCell ref="D86:D89"/>
    <mergeCell ref="E86:E89"/>
    <mergeCell ref="F86:F89"/>
    <mergeCell ref="I86:I89"/>
    <mergeCell ref="B94:B97"/>
    <mergeCell ref="C94:C97"/>
    <mergeCell ref="D94:D97"/>
    <mergeCell ref="E94:E97"/>
    <mergeCell ref="F94:F97"/>
    <mergeCell ref="I94:I97"/>
    <mergeCell ref="B98:B102"/>
    <mergeCell ref="C98:C102"/>
    <mergeCell ref="D98:D102"/>
    <mergeCell ref="E98:E102"/>
    <mergeCell ref="F98:F102"/>
    <mergeCell ref="C108:C112"/>
    <mergeCell ref="D108:D112"/>
    <mergeCell ref="E108:E112"/>
    <mergeCell ref="F108:F112"/>
    <mergeCell ref="B133:B137"/>
    <mergeCell ref="B193:B197"/>
    <mergeCell ref="I223:I227"/>
    <mergeCell ref="F213:F217"/>
    <mergeCell ref="I213:I217"/>
    <mergeCell ref="B218:B222"/>
    <mergeCell ref="C218:C222"/>
    <mergeCell ref="D218:D222"/>
    <mergeCell ref="E218:E222"/>
    <mergeCell ref="E213:E217"/>
    <mergeCell ref="B203:B207"/>
    <mergeCell ref="C203:C207"/>
    <mergeCell ref="D203:D207"/>
    <mergeCell ref="E203:E207"/>
    <mergeCell ref="F203:F207"/>
    <mergeCell ref="E223:E227"/>
    <mergeCell ref="F223:F227"/>
    <mergeCell ref="C193:C197"/>
    <mergeCell ref="D193:D197"/>
    <mergeCell ref="B198:B202"/>
    <mergeCell ref="C198:C202"/>
    <mergeCell ref="F218:F222"/>
    <mergeCell ref="I198:I202"/>
    <mergeCell ref="I193:I197"/>
    <mergeCell ref="B21:B25"/>
    <mergeCell ref="C21:C25"/>
    <mergeCell ref="F21:F25"/>
    <mergeCell ref="I26:I28"/>
    <mergeCell ref="D21:D25"/>
    <mergeCell ref="E21:E25"/>
    <mergeCell ref="C153:C157"/>
    <mergeCell ref="D153:D157"/>
    <mergeCell ref="C148:C152"/>
    <mergeCell ref="D148:D152"/>
    <mergeCell ref="E148:E152"/>
    <mergeCell ref="F148:F152"/>
    <mergeCell ref="I63:I65"/>
    <mergeCell ref="I69:I71"/>
    <mergeCell ref="B72:B74"/>
    <mergeCell ref="C72:C74"/>
    <mergeCell ref="D72:D74"/>
    <mergeCell ref="E72:E74"/>
    <mergeCell ref="F72:F74"/>
    <mergeCell ref="I72:I74"/>
    <mergeCell ref="B52:B56"/>
    <mergeCell ref="C52:C56"/>
    <mergeCell ref="D52:D56"/>
    <mergeCell ref="F57:F59"/>
    <mergeCell ref="D29:D31"/>
    <mergeCell ref="E29:E31"/>
    <mergeCell ref="F29:F31"/>
    <mergeCell ref="I29:I31"/>
    <mergeCell ref="B26:B28"/>
    <mergeCell ref="C26:C28"/>
    <mergeCell ref="D26:D28"/>
    <mergeCell ref="E26:E28"/>
    <mergeCell ref="F26:F28"/>
    <mergeCell ref="I21:I25"/>
    <mergeCell ref="F32:F34"/>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B16:B20"/>
    <mergeCell ref="C16:C20"/>
    <mergeCell ref="D16:D20"/>
    <mergeCell ref="E16:E20"/>
    <mergeCell ref="F16:F20"/>
    <mergeCell ref="I16:I20"/>
    <mergeCell ref="B29:B31"/>
    <mergeCell ref="C29:C31"/>
    <mergeCell ref="E44:E47"/>
    <mergeCell ref="B32:B34"/>
    <mergeCell ref="B41:B43"/>
    <mergeCell ref="C41:C43"/>
    <mergeCell ref="D41:D43"/>
    <mergeCell ref="E41:E43"/>
    <mergeCell ref="F41:F43"/>
    <mergeCell ref="I41:I43"/>
    <mergeCell ref="I32:I34"/>
    <mergeCell ref="I108:I112"/>
    <mergeCell ref="I44:I47"/>
    <mergeCell ref="B48:B51"/>
    <mergeCell ref="C48:C51"/>
    <mergeCell ref="D48:D51"/>
    <mergeCell ref="E48:E51"/>
    <mergeCell ref="B35:B37"/>
    <mergeCell ref="C35:C37"/>
    <mergeCell ref="D35:D37"/>
    <mergeCell ref="E35:E37"/>
    <mergeCell ref="F35:F37"/>
    <mergeCell ref="I35:I37"/>
    <mergeCell ref="B38:B40"/>
    <mergeCell ref="C38:C40"/>
    <mergeCell ref="D38:D40"/>
    <mergeCell ref="E38:E40"/>
    <mergeCell ref="F38:F40"/>
    <mergeCell ref="I38:I40"/>
    <mergeCell ref="I48:I51"/>
    <mergeCell ref="F44:F47"/>
    <mergeCell ref="F48:F51"/>
    <mergeCell ref="B44:B47"/>
    <mergeCell ref="C44:C47"/>
    <mergeCell ref="D44:D47"/>
    <mergeCell ref="D78:D81"/>
    <mergeCell ref="E78:E81"/>
    <mergeCell ref="F78:F81"/>
    <mergeCell ref="C78:C81"/>
    <mergeCell ref="I153:I157"/>
    <mergeCell ref="B153:B157"/>
    <mergeCell ref="C82:C85"/>
    <mergeCell ref="D82:D85"/>
    <mergeCell ref="E82:E85"/>
    <mergeCell ref="F82:F85"/>
    <mergeCell ref="I119:I121"/>
    <mergeCell ref="B125:B127"/>
    <mergeCell ref="B90:B93"/>
    <mergeCell ref="C90:C93"/>
    <mergeCell ref="D90:D93"/>
    <mergeCell ref="E90:E93"/>
    <mergeCell ref="F90:F93"/>
    <mergeCell ref="I90:I93"/>
    <mergeCell ref="I148:I152"/>
    <mergeCell ref="B148:B152"/>
    <mergeCell ref="B119:B121"/>
    <mergeCell ref="I125:I127"/>
    <mergeCell ref="B122:B124"/>
    <mergeCell ref="C122:C124"/>
    <mergeCell ref="E138:E142"/>
    <mergeCell ref="F138:F142"/>
    <mergeCell ref="B233:B237"/>
    <mergeCell ref="C233:C237"/>
    <mergeCell ref="D233:D237"/>
    <mergeCell ref="E233:E237"/>
    <mergeCell ref="F233:F237"/>
    <mergeCell ref="E119:E121"/>
    <mergeCell ref="D188:D192"/>
    <mergeCell ref="E153:E157"/>
    <mergeCell ref="F153:F157"/>
    <mergeCell ref="F168:F170"/>
    <mergeCell ref="D122:D124"/>
    <mergeCell ref="E122:E124"/>
    <mergeCell ref="F122:F124"/>
    <mergeCell ref="E188:E192"/>
    <mergeCell ref="F188:F192"/>
    <mergeCell ref="D198:D202"/>
    <mergeCell ref="E198:E202"/>
    <mergeCell ref="E193:E197"/>
    <mergeCell ref="F193:F197"/>
    <mergeCell ref="F183:F187"/>
    <mergeCell ref="F198:F202"/>
    <mergeCell ref="B188:B192"/>
    <mergeCell ref="I233:I237"/>
    <mergeCell ref="I75:I77"/>
    <mergeCell ref="B57:B59"/>
    <mergeCell ref="C57:C59"/>
    <mergeCell ref="D57:D59"/>
    <mergeCell ref="E57:E59"/>
    <mergeCell ref="C125:C127"/>
    <mergeCell ref="D125:D127"/>
    <mergeCell ref="E125:E127"/>
    <mergeCell ref="F125:F127"/>
    <mergeCell ref="I122:I124"/>
    <mergeCell ref="I57:I59"/>
    <mergeCell ref="I82:I85"/>
    <mergeCell ref="B60:B62"/>
    <mergeCell ref="I78:I81"/>
    <mergeCell ref="B82:B85"/>
    <mergeCell ref="B69:B71"/>
    <mergeCell ref="B78:B81"/>
    <mergeCell ref="B75:B77"/>
    <mergeCell ref="C75:C77"/>
    <mergeCell ref="D75:D77"/>
    <mergeCell ref="E75:E77"/>
    <mergeCell ref="F75:F77"/>
    <mergeCell ref="F63:F65"/>
  </mergeCells>
  <pageMargins left="7.874015748031496E-2" right="0" top="0.86614173228346458" bottom="0.35433070866141736" header="0.31496062992125984" footer="0"/>
  <pageSetup paperSize="9" scale="60" fitToHeight="6" orientation="landscape" r:id="rId1"/>
  <rowBreaks count="3" manualBreakCount="3">
    <brk id="137" max="8" man="1"/>
    <brk id="173" max="8" man="1"/>
    <brk id="207"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Дума 20.12.2022</vt:lpstr>
      <vt:lpstr>'Дума 20.12.2022'!Область_печати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2023-01-23T07:04:22Z</dcterms:modified>
</cp:coreProperties>
</file>