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19440" windowHeight="15000"/>
  </bookViews>
  <sheets>
    <sheet name="2023 г." sheetId="1" r:id="rId1"/>
  </sheets>
  <definedNames>
    <definedName name="_xlnm.Print_Titles" localSheetId="0">'2023 г.'!$9:$10</definedName>
    <definedName name="_xlnm.Print_Area" localSheetId="0">'2023 г.'!$A$1:$N$257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9" i="1" l="1"/>
  <c r="L115" i="1"/>
  <c r="L114" i="1"/>
  <c r="L111" i="1"/>
  <c r="L110" i="1"/>
  <c r="L101" i="1"/>
  <c r="L100" i="1"/>
  <c r="L99" i="1"/>
  <c r="L85" i="1"/>
  <c r="L84" i="1"/>
  <c r="L83" i="1"/>
  <c r="L79" i="1"/>
  <c r="L61" i="1"/>
  <c r="L59" i="1"/>
  <c r="L58" i="1"/>
  <c r="K74" i="1"/>
  <c r="L224" i="1" l="1"/>
  <c r="L223" i="1"/>
  <c r="L182" i="1" l="1"/>
  <c r="L183" i="1"/>
  <c r="K96" i="1" l="1"/>
  <c r="K62" i="1"/>
  <c r="L62" i="1" s="1"/>
  <c r="L228" i="1"/>
  <c r="L229" i="1"/>
  <c r="P224" i="1"/>
  <c r="K226" i="1"/>
  <c r="J226" i="1"/>
  <c r="L47" i="1"/>
  <c r="L46" i="1"/>
  <c r="L27" i="1"/>
  <c r="L40" i="1"/>
  <c r="L36" i="1"/>
  <c r="L34" i="1"/>
  <c r="L30" i="1"/>
  <c r="L28" i="1"/>
  <c r="L143" i="1"/>
  <c r="L144" i="1"/>
  <c r="L123" i="1"/>
  <c r="L126" i="1"/>
  <c r="L129" i="1"/>
  <c r="L132" i="1"/>
  <c r="L134" i="1"/>
  <c r="L135" i="1"/>
  <c r="K119" i="1"/>
  <c r="L226" i="1" l="1"/>
  <c r="K133" i="1"/>
  <c r="L238" i="1" l="1"/>
  <c r="L209" i="1" l="1"/>
  <c r="L218" i="1"/>
  <c r="L244" i="1"/>
  <c r="L233" i="1"/>
  <c r="L248" i="1"/>
  <c r="L254" i="1" l="1"/>
  <c r="K251" i="1"/>
  <c r="K246" i="1"/>
  <c r="K241" i="1"/>
  <c r="K236" i="1"/>
  <c r="K231" i="1"/>
  <c r="K221" i="1"/>
  <c r="K214" i="1"/>
  <c r="K213" i="1"/>
  <c r="K206" i="1"/>
  <c r="K201" i="1"/>
  <c r="K200" i="1"/>
  <c r="K199" i="1"/>
  <c r="K198" i="1"/>
  <c r="K197" i="1"/>
  <c r="K191" i="1"/>
  <c r="K178" i="1"/>
  <c r="K179" i="1"/>
  <c r="K174" i="1" s="1"/>
  <c r="K177" i="1"/>
  <c r="K175" i="1"/>
  <c r="K166" i="1"/>
  <c r="K161" i="1"/>
  <c r="K156" i="1"/>
  <c r="K151" i="1"/>
  <c r="K146" i="1"/>
  <c r="K141" i="1"/>
  <c r="K138" i="1"/>
  <c r="K130" i="1"/>
  <c r="K127" i="1"/>
  <c r="K124" i="1"/>
  <c r="K122" i="1"/>
  <c r="K112" i="1"/>
  <c r="K108" i="1"/>
  <c r="K105" i="1"/>
  <c r="K98" i="1"/>
  <c r="K94" i="1"/>
  <c r="K90" i="1"/>
  <c r="K86" i="1"/>
  <c r="K82" i="1"/>
  <c r="K78" i="1"/>
  <c r="K75" i="1"/>
  <c r="K73" i="1"/>
  <c r="K71" i="1"/>
  <c r="K67" i="1"/>
  <c r="K65" i="1"/>
  <c r="K60" i="1"/>
  <c r="K57" i="1"/>
  <c r="K54" i="1"/>
  <c r="K53" i="1"/>
  <c r="K48" i="1"/>
  <c r="K44" i="1"/>
  <c r="K38" i="1"/>
  <c r="K35" i="1"/>
  <c r="K32" i="1"/>
  <c r="K31" i="1"/>
  <c r="K29" i="1" s="1"/>
  <c r="K26" i="1"/>
  <c r="K17" i="1"/>
  <c r="K63" i="1" l="1"/>
  <c r="K66" i="1"/>
  <c r="K69" i="1"/>
  <c r="K72" i="1"/>
  <c r="K103" i="1"/>
  <c r="K121" i="1"/>
  <c r="K139" i="1"/>
  <c r="K216" i="1"/>
  <c r="K41" i="1"/>
  <c r="K55" i="1"/>
  <c r="K118" i="1"/>
  <c r="K181" i="1"/>
  <c r="K188" i="1"/>
  <c r="K196" i="1"/>
  <c r="K211" i="1"/>
  <c r="K176" i="1"/>
  <c r="K24" i="1"/>
  <c r="K23" i="1"/>
  <c r="K172" i="1"/>
  <c r="K52" i="1" l="1"/>
  <c r="K116" i="1"/>
  <c r="K186" i="1"/>
  <c r="K136" i="1"/>
  <c r="K19" i="1"/>
  <c r="K173" i="1"/>
  <c r="K12" i="1"/>
  <c r="K171" i="1"/>
  <c r="K21" i="1"/>
  <c r="K18" i="1"/>
  <c r="K14" i="1" l="1"/>
  <c r="K16" i="1"/>
  <c r="K13" i="1"/>
  <c r="Q16" i="1" l="1"/>
  <c r="K11" i="1"/>
  <c r="J74" i="1"/>
  <c r="L74" i="1" s="1"/>
  <c r="J73" i="1"/>
  <c r="L73" i="1" s="1"/>
  <c r="J53" i="1"/>
  <c r="L53" i="1" s="1"/>
  <c r="Q11" i="1" l="1"/>
  <c r="J193" i="1"/>
  <c r="L193" i="1" s="1"/>
  <c r="J112" i="1" l="1"/>
  <c r="L112" i="1" s="1"/>
  <c r="J96" i="1"/>
  <c r="L96" i="1" s="1"/>
  <c r="J71" i="1"/>
  <c r="L71" i="1" s="1"/>
  <c r="J43" i="1"/>
  <c r="L43" i="1" s="1"/>
  <c r="J42" i="1"/>
  <c r="L42" i="1" s="1"/>
  <c r="P21" i="1"/>
  <c r="J105" i="1"/>
  <c r="L105" i="1" s="1"/>
  <c r="J65" i="1"/>
  <c r="L65" i="1" s="1"/>
  <c r="J219" i="1"/>
  <c r="Q154" i="1"/>
  <c r="Q153" i="1"/>
  <c r="P151" i="1"/>
  <c r="J151" i="1"/>
  <c r="J214" i="1" l="1"/>
  <c r="L214" i="1" s="1"/>
  <c r="L219" i="1"/>
  <c r="J55" i="1"/>
  <c r="L55" i="1" s="1"/>
  <c r="Q151" i="1"/>
  <c r="J60" i="1" l="1"/>
  <c r="L60" i="1" s="1"/>
  <c r="J67" i="1" l="1"/>
  <c r="J54" i="1" l="1"/>
  <c r="L67" i="1"/>
  <c r="J251" i="1"/>
  <c r="L251" i="1" s="1"/>
  <c r="J52" i="1" l="1"/>
  <c r="L52" i="1" s="1"/>
  <c r="L54" i="1"/>
  <c r="J138" i="1"/>
  <c r="L138" i="1" s="1"/>
  <c r="J149" i="1" l="1"/>
  <c r="J108" i="1"/>
  <c r="L108" i="1" s="1"/>
  <c r="J139" i="1" l="1"/>
  <c r="L149" i="1"/>
  <c r="J122" i="1"/>
  <c r="L122" i="1" s="1"/>
  <c r="J136" i="1" l="1"/>
  <c r="L136" i="1" s="1"/>
  <c r="L139" i="1"/>
  <c r="Q54" i="1"/>
  <c r="J119" i="1"/>
  <c r="L119" i="1" s="1"/>
  <c r="P116" i="1"/>
  <c r="Q119" i="1" l="1"/>
  <c r="J23" i="1"/>
  <c r="L23" i="1" s="1"/>
  <c r="J103" i="1" l="1"/>
  <c r="L103" i="1" s="1"/>
  <c r="J98" i="1" l="1"/>
  <c r="L98" i="1" s="1"/>
  <c r="J31" i="1" l="1"/>
  <c r="J24" i="1" s="1"/>
  <c r="J19" i="1" l="1"/>
  <c r="L19" i="1" s="1"/>
  <c r="L24" i="1"/>
  <c r="J94" i="1"/>
  <c r="L94" i="1" s="1"/>
  <c r="J166" i="1" l="1"/>
  <c r="J90" i="1" l="1"/>
  <c r="J48" i="1"/>
  <c r="J44" i="1" l="1"/>
  <c r="L44" i="1" s="1"/>
  <c r="J161" i="1" l="1"/>
  <c r="J141" i="1"/>
  <c r="L141" i="1" s="1"/>
  <c r="J17" i="1"/>
  <c r="L17" i="1" s="1"/>
  <c r="J86" i="1"/>
  <c r="Q159" i="1" l="1"/>
  <c r="Q158" i="1" l="1"/>
  <c r="P156" i="1"/>
  <c r="J156" i="1" l="1"/>
  <c r="Q156" i="1" s="1"/>
  <c r="P52" i="1"/>
  <c r="P136" i="1" l="1"/>
  <c r="J213" i="1" l="1"/>
  <c r="L213" i="1" s="1"/>
  <c r="J246" i="1"/>
  <c r="L246" i="1" s="1"/>
  <c r="Q213" i="1" l="1"/>
  <c r="J211" i="1"/>
  <c r="L211" i="1" s="1"/>
  <c r="J216" i="1"/>
  <c r="L216" i="1" s="1"/>
  <c r="J179" i="1"/>
  <c r="J174" i="1" s="1"/>
  <c r="J177" i="1"/>
  <c r="J200" i="1"/>
  <c r="J198" i="1"/>
  <c r="J118" i="1" s="1"/>
  <c r="L118" i="1" s="1"/>
  <c r="J197" i="1"/>
  <c r="J206" i="1"/>
  <c r="L206" i="1" s="1"/>
  <c r="J175" i="1"/>
  <c r="J191" i="1"/>
  <c r="L191" i="1" s="1"/>
  <c r="J178" i="1"/>
  <c r="L178" i="1" s="1"/>
  <c r="J181" i="1"/>
  <c r="L181" i="1" s="1"/>
  <c r="J172" i="1" l="1"/>
  <c r="L172" i="1" s="1"/>
  <c r="L177" i="1"/>
  <c r="Q118" i="1"/>
  <c r="Q172" i="1"/>
  <c r="J12" i="1"/>
  <c r="L12" i="1" s="1"/>
  <c r="J199" i="1"/>
  <c r="L199" i="1" s="1"/>
  <c r="J176" i="1"/>
  <c r="L176" i="1" s="1"/>
  <c r="J201" i="1"/>
  <c r="J116" i="1"/>
  <c r="Q116" i="1" l="1"/>
  <c r="L116" i="1"/>
  <c r="J196" i="1"/>
  <c r="Q199" i="1"/>
  <c r="P211" i="1"/>
  <c r="Q196" i="1" l="1"/>
  <c r="L196" i="1"/>
  <c r="J188" i="1"/>
  <c r="L188" i="1" s="1"/>
  <c r="Q53" i="1"/>
  <c r="J82" i="1"/>
  <c r="L82" i="1" s="1"/>
  <c r="J78" i="1"/>
  <c r="L78" i="1" s="1"/>
  <c r="J75" i="1"/>
  <c r="J186" i="1" l="1"/>
  <c r="L186" i="1" s="1"/>
  <c r="J173" i="1"/>
  <c r="L173" i="1" s="1"/>
  <c r="J66" i="1"/>
  <c r="L66" i="1" s="1"/>
  <c r="J171" i="1" l="1"/>
  <c r="Q173" i="1"/>
  <c r="Q12" i="1"/>
  <c r="Q171" i="1" l="1"/>
  <c r="L171" i="1"/>
  <c r="Q55" i="1"/>
  <c r="J241" i="1"/>
  <c r="L241" i="1" s="1"/>
  <c r="J236" i="1"/>
  <c r="L236" i="1" s="1"/>
  <c r="J231" i="1"/>
  <c r="L231" i="1" s="1"/>
  <c r="J221" i="1"/>
  <c r="L221" i="1" s="1"/>
  <c r="J146" i="1"/>
  <c r="L146" i="1" s="1"/>
  <c r="Q139" i="1"/>
  <c r="J57" i="1"/>
  <c r="L57" i="1" s="1"/>
  <c r="J69" i="1"/>
  <c r="L69" i="1" s="1"/>
  <c r="J63" i="1"/>
  <c r="L63" i="1" s="1"/>
  <c r="J133" i="1"/>
  <c r="L133" i="1" s="1"/>
  <c r="J130" i="1"/>
  <c r="L130" i="1" s="1"/>
  <c r="J127" i="1"/>
  <c r="L127" i="1" s="1"/>
  <c r="J124" i="1"/>
  <c r="L124" i="1" s="1"/>
  <c r="J121" i="1"/>
  <c r="L121" i="1" s="1"/>
  <c r="J41" i="1"/>
  <c r="L41" i="1" s="1"/>
  <c r="J38" i="1"/>
  <c r="L38" i="1" s="1"/>
  <c r="J35" i="1"/>
  <c r="L35" i="1" s="1"/>
  <c r="J32" i="1"/>
  <c r="L32" i="1" s="1"/>
  <c r="J29" i="1"/>
  <c r="L29" i="1" s="1"/>
  <c r="J26" i="1"/>
  <c r="L26" i="1" s="1"/>
  <c r="Q24" i="1" l="1"/>
  <c r="J14" i="1"/>
  <c r="L14" i="1" s="1"/>
  <c r="Q211" i="1"/>
  <c r="J72" i="1"/>
  <c r="L72" i="1" s="1"/>
  <c r="J18" i="1"/>
  <c r="L18" i="1" s="1"/>
  <c r="Q23" i="1"/>
  <c r="Q214" i="1"/>
  <c r="Q52" i="1"/>
  <c r="J21" i="1"/>
  <c r="Q21" i="1" l="1"/>
  <c r="L21" i="1"/>
  <c r="J13" i="1"/>
  <c r="Q136" i="1"/>
  <c r="Q138" i="1"/>
  <c r="J11" i="1" l="1"/>
  <c r="L11" i="1" s="1"/>
  <c r="L13" i="1"/>
  <c r="Q13" i="1"/>
  <c r="J16" i="1"/>
  <c r="L16" i="1" s="1"/>
  <c r="Q14" i="1"/>
</calcChain>
</file>

<file path=xl/comments1.xml><?xml version="1.0" encoding="utf-8"?>
<comments xmlns="http://schemas.openxmlformats.org/spreadsheetml/2006/main">
  <authors>
    <author>Автор</author>
  </authors>
  <commentList>
    <comment ref="J57" authorId="0">
      <text>
        <r>
          <rPr>
            <b/>
            <sz val="9"/>
            <color indexed="81"/>
            <rFont val="Tahoma"/>
            <family val="2"/>
            <charset val="204"/>
          </rPr>
          <t>Автор:</t>
        </r>
        <r>
          <rPr>
            <sz val="9"/>
            <color indexed="81"/>
            <rFont val="Tahoma"/>
            <family val="2"/>
            <charset val="204"/>
          </rPr>
          <t xml:space="preserve">
без классного руководства, без советников</t>
        </r>
      </text>
    </comment>
    <comment ref="K57" authorId="0">
      <text>
        <r>
          <rPr>
            <b/>
            <sz val="9"/>
            <color indexed="81"/>
            <rFont val="Tahoma"/>
            <family val="2"/>
            <charset val="204"/>
          </rPr>
          <t>Автор:</t>
        </r>
        <r>
          <rPr>
            <sz val="9"/>
            <color indexed="81"/>
            <rFont val="Tahoma"/>
            <family val="2"/>
            <charset val="204"/>
          </rPr>
          <t xml:space="preserve">
без классного руководства, без советников</t>
        </r>
      </text>
    </comment>
    <comment ref="M66" authorId="0">
      <text>
        <r>
          <rPr>
            <b/>
            <sz val="9"/>
            <color indexed="81"/>
            <rFont val="Tahoma"/>
            <family val="2"/>
            <charset val="204"/>
          </rPr>
          <t>Автор:</t>
        </r>
        <r>
          <rPr>
            <sz val="9"/>
            <color indexed="81"/>
            <rFont val="Tahoma"/>
            <family val="2"/>
            <charset val="204"/>
          </rPr>
          <t xml:space="preserve">
если за период с сентября по декабрь 2022г.больше не поедут, то поставить ассигнования и кассовые как в отчете на 01.07.22</t>
        </r>
      </text>
    </comment>
    <comment ref="J73" authorId="0">
      <text>
        <r>
          <rPr>
            <b/>
            <sz val="9"/>
            <color indexed="81"/>
            <rFont val="Tahoma"/>
            <family val="2"/>
            <charset val="204"/>
          </rPr>
          <t>Автор:</t>
        </r>
        <r>
          <rPr>
            <sz val="9"/>
            <color indexed="81"/>
            <rFont val="Tahoma"/>
            <family val="2"/>
            <charset val="204"/>
          </rPr>
          <t xml:space="preserve">
налоги выравнивание</t>
        </r>
      </text>
    </comment>
    <comment ref="K73" authorId="0">
      <text>
        <r>
          <rPr>
            <b/>
            <sz val="9"/>
            <color indexed="81"/>
            <rFont val="Tahoma"/>
            <family val="2"/>
            <charset val="204"/>
          </rPr>
          <t>Автор:</t>
        </r>
        <r>
          <rPr>
            <sz val="9"/>
            <color indexed="81"/>
            <rFont val="Tahoma"/>
            <family val="2"/>
            <charset val="204"/>
          </rPr>
          <t xml:space="preserve">
налоги выравнивание</t>
        </r>
      </text>
    </comment>
    <comment ref="M241" authorId="0">
      <text>
        <r>
          <rPr>
            <b/>
            <sz val="9"/>
            <color indexed="81"/>
            <rFont val="Tahoma"/>
            <family val="2"/>
            <charset val="204"/>
          </rPr>
          <t>Автор:</t>
        </r>
        <r>
          <rPr>
            <sz val="9"/>
            <color indexed="81"/>
            <rFont val="Tahoma"/>
            <family val="2"/>
            <charset val="204"/>
          </rPr>
          <t xml:space="preserve">
в отчете за 6 мес.расписать какие были проведены мероприятия (без финансовой обеспеченности) и сколько</t>
        </r>
      </text>
    </comment>
  </commentList>
</comments>
</file>

<file path=xl/sharedStrings.xml><?xml version="1.0" encoding="utf-8"?>
<sst xmlns="http://schemas.openxmlformats.org/spreadsheetml/2006/main" count="512" uniqueCount="185">
  <si>
    <t>№  п/п</t>
  </si>
  <si>
    <t>Ответственный исполнитель (должность)</t>
  </si>
  <si>
    <t>Начало реализации</t>
  </si>
  <si>
    <t>Окончание реализации</t>
  </si>
  <si>
    <t>Всего, в том числе:</t>
  </si>
  <si>
    <t>федеральн. бюджет</t>
  </si>
  <si>
    <t>областной бюджет</t>
  </si>
  <si>
    <t>городской бюджет</t>
  </si>
  <si>
    <t>иные внебюджетные источники</t>
  </si>
  <si>
    <t>1.1</t>
  </si>
  <si>
    <t xml:space="preserve">Отдельное мероприятие:  «Реализация прав на получение   общедоступного  и бесплатного      дошкольного  образования, обеспеченного  современными условиями обучения»
</t>
  </si>
  <si>
    <t>Наименование муниципальной  программы, подпрограммы,   отдельного мероприятия,    мероприятия, входящего в состав отдельного мероприятия</t>
  </si>
  <si>
    <t xml:space="preserve">Сохранение кадрового потенциала
</t>
  </si>
  <si>
    <t>1.1.1</t>
  </si>
  <si>
    <t>1.1.2</t>
  </si>
  <si>
    <t>1.1.3</t>
  </si>
  <si>
    <t xml:space="preserve">Мероприятия, связанные с безопасностью образовательно-воспитательного процесса в зданиях и на территории образовательных организаций </t>
  </si>
  <si>
    <t>1.1.4</t>
  </si>
  <si>
    <t>Обучение на курсах переподготовки и повышения квалификации педагогических кадров, руководителей учреждений</t>
  </si>
  <si>
    <t>1.1.5</t>
  </si>
  <si>
    <t>Оплата работ и услуг по 11 дошкольным образовательным организациям</t>
  </si>
  <si>
    <t>1.1.6</t>
  </si>
  <si>
    <t>Расходы на оплату работ, услуг   по содержанию и обслуживанию имущества, финансовое обеспечения деятельности.</t>
  </si>
  <si>
    <t xml:space="preserve">Отдельное мероприятие:  «Реализация прав  на получение   общедоступного, бесплатного  дополнительного  образования, обеспеченного современными            условиями обучения  и  выявление,   поддержка  одаренных детей»      
</t>
  </si>
  <si>
    <t>1.3</t>
  </si>
  <si>
    <t>1.3.1</t>
  </si>
  <si>
    <t>1.3.2</t>
  </si>
  <si>
    <t>Мероприятия, связанные с безопасностью образовательно-воспитательного процесса в зданиях и на территории образовательных организаций.</t>
  </si>
  <si>
    <t>1.3.4</t>
  </si>
  <si>
    <t>1.3.3</t>
  </si>
  <si>
    <t>1.3.5</t>
  </si>
  <si>
    <t>1.4</t>
  </si>
  <si>
    <t>2.</t>
  </si>
  <si>
    <t>2.1</t>
  </si>
  <si>
    <t>3</t>
  </si>
  <si>
    <t>1.2</t>
  </si>
  <si>
    <t>1.2.1</t>
  </si>
  <si>
    <t>1.2.2</t>
  </si>
  <si>
    <t>1.2.3</t>
  </si>
  <si>
    <t>1.2.4</t>
  </si>
  <si>
    <t>1.2.5</t>
  </si>
  <si>
    <t>1.2.6</t>
  </si>
  <si>
    <t xml:space="preserve">Подготовка к новому учебному году </t>
  </si>
  <si>
    <t>Расходы на командировки для сопровождения учащихся на региональные олимпиады</t>
  </si>
  <si>
    <t>1</t>
  </si>
  <si>
    <t>1.4.1</t>
  </si>
  <si>
    <t>Оплата стоимости питания детей в лагерях, организованных муниципальными учреждениями, осуществляющими организацию отдыха и оздоровления детей в каникулярное время, с дневным пребыванием</t>
  </si>
  <si>
    <t>1.4.2</t>
  </si>
  <si>
    <t>Организация временной занятости несовершеннолетних в возрасте от 14 до 18 лет в летний период</t>
  </si>
  <si>
    <t>3.1</t>
  </si>
  <si>
    <t xml:space="preserve">Финансовое обеспечение деятельности муниципального казенного учреждения «Центр бюджетного сопровождения и хозяйственного обслуживания  администрации города Вятские Поляны»
</t>
  </si>
  <si>
    <t>2.2.1</t>
  </si>
  <si>
    <t>Обеспечение деятельности по опеке и попечительству: выплата заработной платы, мат.затраты</t>
  </si>
  <si>
    <t>Обеспечение деятельности информационно-методического центра: выплата заработной платы, мат.затраты</t>
  </si>
  <si>
    <t>Обеспечение деятельности централизованной бухгалтерии: выплата заработной платы, мат.затраты</t>
  </si>
  <si>
    <t>Обеспечение деятельности органов местного самоуправления: выплата заработной платы, мат.затраты</t>
  </si>
  <si>
    <t>1.2.7</t>
  </si>
  <si>
    <t>Выплата заработной платы педагогическим,  руководящим работникам и обслуживающему персоналу 11 дошкольных образовательных организаций.</t>
  </si>
  <si>
    <t>Приобретение и сопровождение программных продуктов, права использования СБИС; сервисное обслуживание процесса эксплуатации информационно-аналитической системы АВЕРС, Касперский, техническое обслуживание защищенного канала.</t>
  </si>
  <si>
    <t xml:space="preserve">Отдельное мероприятие: 
 «Реализация прав на получение         общедоступного и бесплатного            начального  общего, основного           общего, среднего общего образования, обеспеченного  современными условиями обучения»
</t>
  </si>
  <si>
    <t>Организация и проведение мероприятий, конкурсов, выставок, соревнований.                                                     Участие в городских, областных, межрегиональных, всероссийских и международных мероприятиях.</t>
  </si>
  <si>
    <t xml:space="preserve">Отдельное мероприятие: «Создание оптимальных  условий для труда, отдыха и оздоровления несовершеннолетних в каникулярное время» </t>
  </si>
  <si>
    <t>2.2.</t>
  </si>
  <si>
    <t xml:space="preserve"> </t>
  </si>
  <si>
    <t>Отдельное мероприятие:  «Обеспечение реализации муниципальной программы   и другие мероприятия в области образования»</t>
  </si>
  <si>
    <t>Финансовое    обеспечение    деятельности   муниципального  казенного учреждения «Информационно-методический центр управления образования администрации города Вятские Поляны»</t>
  </si>
  <si>
    <t>Финансовое обеспечение деятельности по опеке и попечительству</t>
  </si>
  <si>
    <t xml:space="preserve"> Получение субвенций из областного бюджета на выполнение отдельных   государственных полномочий по начислению и выплате компенсации платы, взимаемой с родителей (законных представителей) за присмотр и уход за детьми в муниципальных образовательных организациях, реализующих  образовательные программы дошкольного образования</t>
  </si>
  <si>
    <t xml:space="preserve"> Организация и проведение конкурсов, семинаров и других мероприятий в области образования</t>
  </si>
  <si>
    <t>2.1.1</t>
  </si>
  <si>
    <t>1.2.8</t>
  </si>
  <si>
    <t xml:space="preserve">Никифорова С. Н. начальник  Управления образования, МКУ «Центр  бюджетного сопровождения и хозяйственного обслуживания», МКУ «Информационно-методический центр»
</t>
  </si>
  <si>
    <t>Обеспечение персонифицированного финансирования дополнительного образования детей.</t>
  </si>
  <si>
    <t xml:space="preserve">организация временной занятости несовершеннолетних граждан в        возрасте от 14 до 18 лет в летний           период;
- организация лагерей с дневным   пребыванием;
</t>
  </si>
  <si>
    <t>Мероприятия, направленные на организацию бесплатного горячего питания обучающихся, получающих начальное общее образование в муниципальных образовательных организациях города Вятские Поляны</t>
  </si>
  <si>
    <t>Мероприятия, направленные на выплату ежемесячного денежного вознаграждения за классное руководство педагогическим работникам муниципальных образовательных организаций города Вятские Поляны</t>
  </si>
  <si>
    <t>4</t>
  </si>
  <si>
    <t>4.2</t>
  </si>
  <si>
    <t>4.1</t>
  </si>
  <si>
    <t xml:space="preserve">Финансовое обеспечение организации и проведения различных мероприятий   учреждениям дополнительного образования детей за счет сертификатов ПФДО. </t>
  </si>
  <si>
    <t>Отдельное  мероприятие «Субсидии (гранты в форме субсидий), подлежащие казначейскому сопровождению»</t>
  </si>
  <si>
    <t>Отдельное  мероприятие «Субсидии (гранты в форме субсидий), не подлежащие казначейскому сопровождению»</t>
  </si>
  <si>
    <t>4.3</t>
  </si>
  <si>
    <t>4.4</t>
  </si>
  <si>
    <t>4.5</t>
  </si>
  <si>
    <t>4.6</t>
  </si>
  <si>
    <t xml:space="preserve"> Получение субвенций из областного бюджета на выполнение отдельных государственных полномочий по обеспечению прав детей-сирот и детей, оставшихся без попечения родителей, лиц из числа детей-сирот и детей, оставшихся без попечения родителей, на жилое помещение в соответствии с Законом Кировской области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
  </t>
  </si>
  <si>
    <t>4.7</t>
  </si>
  <si>
    <t>Начисление и выплата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участвующим в проведении указанной государственной итоговой аттестации</t>
  </si>
  <si>
    <t>Получение субвенций местным бюджетам из областного бюджета на выполнение отдельных государственных полномочий по начислению и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участвующим в проведении указанной государственной итоговой аттестации</t>
  </si>
  <si>
    <t xml:space="preserve">                                              постановлением администрации</t>
  </si>
  <si>
    <t xml:space="preserve">                                              города Вятские Поляны</t>
  </si>
  <si>
    <t xml:space="preserve">                                              от                                           №                                                                </t>
  </si>
  <si>
    <t xml:space="preserve">                                              УТВЕРЖДЕН</t>
  </si>
  <si>
    <t xml:space="preserve">                                              Приложение  </t>
  </si>
  <si>
    <t>1.5</t>
  </si>
  <si>
    <t xml:space="preserve">Отдельное мероприятие:  «Подготовка образовательного пространства в муниципальных общеобразовательных организациях, на базе которых создаются центры образования естественно-научной и технологической направленности "Точка роста»      
</t>
  </si>
  <si>
    <t xml:space="preserve">01.01.2022
</t>
  </si>
  <si>
    <t>Выплата заработной платы педагогическим,  руководящим работникам и обслуживающему персоналу трем общеобразовательным организациям, начисления на выплаты по оплате труда в размере 30,2%</t>
  </si>
  <si>
    <t>1.2.9</t>
  </si>
  <si>
    <t>Отдельное мероприятие: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</si>
  <si>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1.6</t>
  </si>
  <si>
    <t>1.1.7</t>
  </si>
  <si>
    <t>1.1.8</t>
  </si>
  <si>
    <t>Мероприятия, направленные на организацию питания в муниципальных образовательных организациях города Вятские Поляны, реализующих программу дошкольного образования</t>
  </si>
  <si>
    <t>Приобретение продуктов питания для 11 дошкольных образовательных  организаций</t>
  </si>
  <si>
    <t>Мероприятия, направленные на благоустройство территорий муниципальных образовательных организациях города Вятские Поляны</t>
  </si>
  <si>
    <t>1.2.10</t>
  </si>
  <si>
    <t>Выплата заработной платы работникам по должности "Советник директора по воспитанию и взаимодействию с общественными объединениями": МКОУ гимназия - 1,0 ст., МКОУ лицей им. Г. С. Шпагина - 1,0 ст., МКОУ СОШ № 5 - 0,5 ст.; начисления на выплаты по оплате труда в размере 30,2%</t>
  </si>
  <si>
    <t>1.7</t>
  </si>
  <si>
    <t>МКОУ "Лицей с кадетскими классами имени Г.С. Шпагина": Ремонт проезда по адресу: ул.Азина д.62 - 597,7 т.р.; благоустройство территории по адресу: ул.Азина 62 - 408,4 т.р.; уличная скамейка - 4,1 т.р.</t>
  </si>
  <si>
    <t>Отдельное мероприятие: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федерального проекта «Патриотическое воспитание граждан Российской Федерации» национального проекта «Образование»"</t>
  </si>
  <si>
    <t xml:space="preserve">Приобретение учебников,  функциональной мебели, канцелярских принадлежностей,  проекционного оборудования, программного обеспечения, организация поездок учащихся на олимпиады и другие расходы. 
</t>
  </si>
  <si>
    <t>Мероприятия, направленные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</si>
  <si>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01.01.2023
</t>
  </si>
  <si>
    <t xml:space="preserve">Муниципальная программа
«Развитие образования»
на 2020-2030 годы
</t>
  </si>
  <si>
    <t xml:space="preserve">Подпрограмма
«Развитие системы образования города Вятские Поляны»
на 2020-2030 годы
</t>
  </si>
  <si>
    <t xml:space="preserve">Подпрограмма
«Профилактика социального 
сиротства» на 2020-2030 годы
</t>
  </si>
  <si>
    <t>Во всех 3 МКОУ проведение противопожарных мероприятий (Техническое обслуживание установок пожарной сигнализации и оборудования для передачи извещения о пожаре в подразделение пожарной охраны, замеры сопротивления изоляции эл проводки, испытание средств защиты, пожарных лестниц, проверка кранов, обработка чердаков, проверка качества огнезащитной обработки,  перезарядка огнетушителей, ремонт АПС, огнезащитная обработка, приобретение аварийных эвакуационных светильников, прочие работы)</t>
  </si>
  <si>
    <t>Поездки на областные олимпиады в г. Киров по иностранным языкам, информатике, химии, физике, астрономии, экологии, истории, обществознанию, праву, технологии (65 учащихся, 20 учителей)</t>
  </si>
  <si>
    <t>1.2.11</t>
  </si>
  <si>
    <t>Мероприятия, направленные на обеспечение безопасности муниципальных общеобразовательных организаций города Вятские Поляны</t>
  </si>
  <si>
    <t xml:space="preserve">  Во всех 11 МКДОУ проведение противопожарных мероприятий (Техническое обслуживание установок пожарной сигнализации и оборудования для передачи извещения о пожаре в подразделение пожарной охраны, замеры сопротивления изоляции эл проводки, испытание средств защиты, пожарных лестниц, проверка кранов, обработка чердаков, проверка качества огнезащитной обработки,  перезарядка огнетушителей, прочие работы). </t>
  </si>
  <si>
    <t xml:space="preserve">оплата услуг связи; - оплата коммунальных услуг; - приобретение материальных запасов для 11 дошкольных образовательных  организаций;
- приобретение продуктов питания; - уплата налогов; - оплата пени;  -  прочее
</t>
  </si>
  <si>
    <t>Приобретение и сопровождение программных продуктов, права использования СБИС; Касперский, техническое обслуживание защищенного канала.</t>
  </si>
  <si>
    <t>1.2.12</t>
  </si>
  <si>
    <t xml:space="preserve"> МКОУ "Лицей с кадетскими классами имени Г.С. Шпагина" - 3638,1 т.р., в том числе: оснащение въездов на объект воротами 632,4т.р.; оснащение системой видеонаблюдения 338,9т.р.;оборудование объекта системой контроля и и управления доступом 591,7т.р.;оснащение системой охранной сигнализации 187,4т.р.; оборудование объекта системой экстренного оповещения 1331,2т.р; ремонт ограждения 556,5т.р.  МКОУ Гимназия  - 1479,1 т.р., в том числе: оснащение въездов на объект (территорию) воротами 247,0т.р.; оснащение системой видеонаблюдения 596,0т.р.; оборудование помещения для охраны с установкой систем видеонаблюдения, охранной сигнализации и средств передачи тревожных сообщений 574,1т.р.Установка системы контроля доступа 62,0т.р. МКОУ СОШ № 5 - 839,9 т.р., в том числе: оснащение въездов на объект воротами 249,5т.р.; оснащение системой видеонаблюдения 71т.р.;оборудование помещения для охраны с установкой систем видеонаблюдения, охранной сигнализации и средств передачи тревожных сообщений 149,8т.р.;оснащение системой охранной сигнализации 199,7т.р.; оборудование объекта системой экстренного оповещения 169,9т.р</t>
  </si>
  <si>
    <t>Мероприятия, направленные на предоставление бесплатного горячего питания детям участников специальной военной операции, обучающихся в муниципальных общеобразовательных организациях города Вятские Поляны</t>
  </si>
  <si>
    <t>4.8</t>
  </si>
  <si>
    <t>Дополнительное профессиональное образование по программам повышения квалификации и профессиональной подготовки персонала учреждений, подведомственных Управлению образования администрации города Вятские Поляны</t>
  </si>
  <si>
    <t>Услуги по  обучению по дополнительной образовательной программе "Контрактная система в сфере закупок товаров, работ и услуг для обеспечения государственных и муниципальных нужд" (Закон № 44-ФЗ).  УО -4 т.р. -  2 чел.;                                                                                        МКУ ИМЦ -2 т.р. -1чел.;                                                                                                              МКОУ лицей -6т.р -3чел.;                                                                                       МКОУ гимназия -4 т.р. -  2 чел.;                                                                МКОУ СОШ№5 -4 т.р. -  2 чел.;                                                               МКДОУ - 40 т.р. -20 чел;                                                                                МКУ ЦБС-8 т.р.-4 чел;                                                                                     Ровесник-4 т.р. -2 чел;                                                                                       Эдельвейс-2 т.р.-1 чел;                                                                                                           ЦДОД-4 т.р.-2 чел</t>
  </si>
  <si>
    <t xml:space="preserve">Отдельное мероприятие:  «Дополнительное профессиональное образование по программам повышения квалификации и профессиональной подготовки персонала учреждений, подведомственных Управлению образования администрации города Вятские Поляны
</t>
  </si>
  <si>
    <t>оплата услуг связи; - оплата коммунальных услуг; - приобретение материальных запасов ;
- приобретение продуктов питания в школьные столовые; уплата налогов.</t>
  </si>
  <si>
    <t>Организация бесплатного горячего питания детям участников специальной военной операции в количестве 36 человек</t>
  </si>
  <si>
    <t>Организация бесплатного горячего питания для учащихся 1-4 классов в количестве 1179 человек</t>
  </si>
  <si>
    <t>1.2.13</t>
  </si>
  <si>
    <t>Выплата ежемесячного денежного вознаграждения в размере 5000,00 руб за классное руководство 109 педагогическим работникам, начисления на выплаты по оплате труда в размере 30,2%</t>
  </si>
  <si>
    <t xml:space="preserve">Отчет за 2023 год об исполнения плана реализации муниципальной программы
муниципального образования  городского округа город Вятские Поляны Кировской области
«Развитие образования» на 2020 – 2030 годы 
</t>
  </si>
  <si>
    <t>Плановый срок</t>
  </si>
  <si>
    <t>Фактический срок</t>
  </si>
  <si>
    <t>Статус выполнения мероприятия</t>
  </si>
  <si>
    <t>выполнено</t>
  </si>
  <si>
    <t>Плановые расходы за 2023 год     (тыс. руб.)</t>
  </si>
  <si>
    <t>Отношение кассовых расходов к плановым расходам
(в процентах)</t>
  </si>
  <si>
    <t xml:space="preserve">Результат реализации 
мероприятия муниципальной программы
 (краткое описание) 
</t>
  </si>
  <si>
    <t>Кассовые расходы за 2023 год (тыс.руб.)</t>
  </si>
  <si>
    <t>Выплата заработной платы педагогическим,  руководящим работникам и обслуживающему персоналу по 3  учреждениям дополнительного образования детей.(МКУ ДО ЦДОД, МКУ ДО ДЮЦ Ровесник, МКУ ДО  ДЮ ВСПЦ Эдельвейс)</t>
  </si>
  <si>
    <t xml:space="preserve">Организация лагерей с дневным   пребыванием - (обеспечение горячим питанием детей): МКОУ гимназия-510,6 т.р.; МКОУ СОШ №5-237,7 т.р.; МКОУ Лицей-469,7 т.р.; МКУ Эдельвейс-34,5 т.р.; МКУ Ровесник- 295,5 т.р.; МКУ ЦДОД-259 т.р.;ДЮСШ - 124,8 т.р.). Количество детей в лагерях  - 1186 человек, в том числе: МКОУ гимназия-347 чел..; МКОУ СОШ №5-147 чел.; МКОУ Лицей -265 чел.; МКУ Эдельвейс-18 чел.; МКУ Ровесник- 154 чел.; МКУ ЦДОД-135 чел.; ДЮСШ - 120 чел. 
</t>
  </si>
  <si>
    <t xml:space="preserve">     Обеспечение жилыми помещениями по договорам найма - 11 чел.                       ремонт жилого помещения (собственник) - 1 человек.</t>
  </si>
  <si>
    <t xml:space="preserve">Обеспечение жилыми помещениями по договорам найма -11 чел.;                     ремонт жилого помещения (собственник) - 1 человек.
</t>
  </si>
  <si>
    <t>Обслуживание "Консультант Плюс"- 100,3 тыс. руб.; Право использования веб системы СБИС - 46,5 тыс.руб.; Премия главы города одаренным детям - 14,9 тыс.руб.(13 детей); Организация проведения Дня учителя -20,0 тыс.руб., августовской конференции педработников - 6,0 тыс.руб., конкурса "Учитель года" - 10,2 тыс.руб.; Изготовление баннера "Год наставника" - 18,7 тыс.руб.;  Награждение(премия) победителям конкурса "Учитель года" - 30,0 тыс.руб.;  Транспортные расходы на проезд детей на ёлку губернатора в г. Киров - 16,0 тыс.руб.; Тумба на 2 древка с флагами - 27,0 тыс.руб.; Тех. поддержка защищенного канала - 26,9 тыс.руб.</t>
  </si>
  <si>
    <r>
      <t xml:space="preserve"> </t>
    </r>
    <r>
      <rPr>
        <b/>
        <u/>
        <sz val="12"/>
        <color theme="1"/>
        <rFont val="Times New Roman"/>
        <family val="1"/>
        <charset val="204"/>
      </rPr>
      <t>МКОУ "Лицей с кадетскими классами имени Г.С. Шпагина" - 10 901,4 т.р., в том числе</t>
    </r>
    <r>
      <rPr>
        <sz val="12"/>
        <color theme="1"/>
        <rFont val="Times New Roman"/>
        <family val="1"/>
        <charset val="204"/>
      </rPr>
      <t xml:space="preserve">: выполнение работ по ремонту кровли мастерских - 604,2 т.р.; замена оконных блоков, дверных проемов в здании начальной школы - 2522,8 т.р.; ремонт фасада здания начальной школы - 6922,1 т.р.; выполнение работ по установке подоконных досок 450 мм и ремонту штукатурки - 32,0 т.р.; монтаж уличного освещения на фасаде здания 167,3 т.р.; замена кабеля от ВР до этажных щитов 1-го этажа 114,0 т.р.; частичный ремонт внутренней и наружной системы канализации, санузлов, коридора и медицинского кабинета -453,2 т.р.; оказание услуг по аварийной замене канализационных стояков с выпусками до колодцев - 65,4 т.р.; ремонт канализации - 20,4 т.р. </t>
    </r>
    <r>
      <rPr>
        <b/>
        <u/>
        <sz val="12"/>
        <color theme="1"/>
        <rFont val="Times New Roman"/>
        <family val="1"/>
        <charset val="204"/>
      </rPr>
      <t>МКОУ Гимназия</t>
    </r>
    <r>
      <rPr>
        <sz val="12"/>
        <color theme="1"/>
        <rFont val="Times New Roman"/>
        <family val="1"/>
        <charset val="204"/>
      </rPr>
      <t xml:space="preserve">  - </t>
    </r>
    <r>
      <rPr>
        <b/>
        <u/>
        <sz val="12"/>
        <color theme="1"/>
        <rFont val="Times New Roman"/>
        <family val="1"/>
        <charset val="204"/>
      </rPr>
      <t>1387,1</t>
    </r>
    <r>
      <rPr>
        <sz val="12"/>
        <color theme="1"/>
        <rFont val="Times New Roman"/>
        <family val="1"/>
        <charset val="204"/>
      </rPr>
      <t xml:space="preserve"> т.р. замена оконных блоков; </t>
    </r>
    <r>
      <rPr>
        <b/>
        <u/>
        <sz val="12"/>
        <color theme="1"/>
        <rFont val="Times New Roman"/>
        <family val="1"/>
        <charset val="204"/>
      </rPr>
      <t>МКОУ СОШ № 5</t>
    </r>
    <r>
      <rPr>
        <sz val="12"/>
        <color theme="1"/>
        <rFont val="Times New Roman"/>
        <family val="1"/>
        <charset val="204"/>
      </rPr>
      <t xml:space="preserve"> - </t>
    </r>
    <r>
      <rPr>
        <b/>
        <u/>
        <sz val="12"/>
        <color theme="1"/>
        <rFont val="Times New Roman"/>
        <family val="1"/>
        <charset val="204"/>
      </rPr>
      <t>525,3 т.р</t>
    </r>
    <r>
      <rPr>
        <sz val="12"/>
        <color theme="1"/>
        <rFont val="Times New Roman"/>
        <family val="1"/>
        <charset val="204"/>
      </rPr>
      <t>. замена оконных блоков.</t>
    </r>
  </si>
  <si>
    <r>
      <t xml:space="preserve">Выплата заработной платы работникам по должности "Советник директора по воспитанию и взаимодействию с общественными объединениями"с начислениями на выплаты по оплате труда в размере 30,2% : МКОУ гимназия - </t>
    </r>
    <r>
      <rPr>
        <b/>
        <sz val="12"/>
        <color theme="1"/>
        <rFont val="Times New Roman"/>
        <family val="1"/>
        <charset val="204"/>
      </rPr>
      <t>(449,4т.р.)</t>
    </r>
    <r>
      <rPr>
        <sz val="12"/>
        <color theme="1"/>
        <rFont val="Times New Roman"/>
        <family val="1"/>
        <charset val="204"/>
      </rPr>
      <t xml:space="preserve">, МКОУ лицей им. Г. С. Шпагина - </t>
    </r>
    <r>
      <rPr>
        <b/>
        <sz val="12"/>
        <color theme="1"/>
        <rFont val="Times New Roman"/>
        <family val="1"/>
        <charset val="204"/>
      </rPr>
      <t>(449,4т.р.)</t>
    </r>
    <r>
      <rPr>
        <sz val="12"/>
        <color theme="1"/>
        <rFont val="Times New Roman"/>
        <family val="1"/>
        <charset val="204"/>
      </rPr>
      <t xml:space="preserve">, МКОУ СОШ № 5 - </t>
    </r>
    <r>
      <rPr>
        <b/>
        <sz val="12"/>
        <color theme="1"/>
        <rFont val="Times New Roman"/>
        <family val="1"/>
        <charset val="204"/>
      </rPr>
      <t xml:space="preserve"> (224,6т.р.)</t>
    </r>
    <r>
      <rPr>
        <sz val="12"/>
        <color theme="1"/>
        <rFont val="Times New Roman"/>
        <family val="1"/>
        <charset val="204"/>
      </rPr>
      <t>.</t>
    </r>
  </si>
  <si>
    <r>
      <t>Оплата услуг по охране объектов (зданий общеобразовательных организаций): МКОУ гимназия - 1 объект-</t>
    </r>
    <r>
      <rPr>
        <b/>
        <sz val="12"/>
        <color theme="1"/>
        <rFont val="Times New Roman"/>
        <family val="1"/>
        <charset val="204"/>
      </rPr>
      <t>841,0 тыс</t>
    </r>
    <r>
      <rPr>
        <sz val="12"/>
        <color theme="1"/>
        <rFont val="Times New Roman"/>
        <family val="1"/>
        <charset val="204"/>
      </rPr>
      <t>. руб; МКОУ СОШ № 5 - 1 объект-</t>
    </r>
    <r>
      <rPr>
        <b/>
        <sz val="12"/>
        <color theme="1"/>
        <rFont val="Times New Roman"/>
        <family val="1"/>
        <charset val="204"/>
      </rPr>
      <t>584,1 тыс. руб</t>
    </r>
    <r>
      <rPr>
        <sz val="12"/>
        <color theme="1"/>
        <rFont val="Times New Roman"/>
        <family val="1"/>
        <charset val="204"/>
      </rPr>
      <t>; МКОУ лицей им. Г. С. Шпагина - 3 объекта-</t>
    </r>
    <r>
      <rPr>
        <b/>
        <sz val="12"/>
        <color theme="1"/>
        <rFont val="Times New Roman"/>
        <family val="1"/>
        <charset val="204"/>
      </rPr>
      <t>2125,1 тыс руб</t>
    </r>
  </si>
  <si>
    <r>
      <rPr>
        <b/>
        <u/>
        <sz val="12"/>
        <color theme="1"/>
        <rFont val="Times New Roman"/>
        <family val="1"/>
        <charset val="204"/>
      </rPr>
      <t xml:space="preserve">МКОУ СОШ № 5 </t>
    </r>
    <r>
      <rPr>
        <b/>
        <sz val="12"/>
        <color theme="1"/>
        <rFont val="Times New Roman"/>
        <family val="1"/>
        <charset val="204"/>
      </rPr>
      <t>: изготовление брендированной продукции.- 20,0 т.р.; поставка мебели - 230,1 т.р.; ремонт стен в учебных кабинетах - 53,0 т.р.</t>
    </r>
  </si>
  <si>
    <r>
      <rPr>
        <b/>
        <u/>
        <sz val="12"/>
        <color theme="1"/>
        <rFont val="Times New Roman"/>
        <family val="1"/>
        <charset val="204"/>
      </rPr>
      <t>МКОУ лицей им. Г. С. Шпагина</t>
    </r>
    <r>
      <rPr>
        <b/>
        <sz val="12"/>
        <color theme="1"/>
        <rFont val="Times New Roman"/>
        <family val="1"/>
        <charset val="204"/>
      </rPr>
      <t>: ремонт спортивного зала</t>
    </r>
  </si>
  <si>
    <r>
      <rPr>
        <b/>
        <sz val="12"/>
        <color theme="1"/>
        <rFont val="Times New Roman"/>
        <family val="1"/>
        <charset val="204"/>
      </rPr>
      <t xml:space="preserve">Отдельное мероприятие </t>
    </r>
    <r>
      <rPr>
        <sz val="12"/>
        <color theme="1"/>
        <rFont val="Times New Roman"/>
        <family val="1"/>
        <charset val="204"/>
      </rPr>
      <t xml:space="preserve">
</t>
    </r>
    <r>
      <rPr>
        <b/>
        <sz val="12"/>
        <color theme="1"/>
        <rFont val="Times New Roman"/>
        <family val="1"/>
        <charset val="204"/>
      </rPr>
      <t>«Обеспечение  государственных гарантий детям-сиротам и  детям, оставшимся без  попечения родителей, лицам,   из числа детей-сирот и детей, оставшихся без попечения родителей»</t>
    </r>
    <r>
      <rPr>
        <sz val="12"/>
        <color theme="1"/>
        <rFont val="Times New Roman"/>
        <family val="1"/>
        <charset val="204"/>
      </rPr>
      <t xml:space="preserve">          </t>
    </r>
  </si>
  <si>
    <r>
      <rPr>
        <b/>
        <sz val="12"/>
        <color theme="1"/>
        <rFont val="Times New Roman"/>
        <family val="1"/>
        <charset val="204"/>
      </rPr>
      <t>Отдельное мероприятие:</t>
    </r>
    <r>
      <rPr>
        <sz val="12"/>
        <color theme="1"/>
        <rFont val="Times New Roman"/>
        <family val="1"/>
        <charset val="204"/>
      </rPr>
      <t xml:space="preserve">
</t>
    </r>
    <r>
      <rPr>
        <b/>
        <sz val="12"/>
        <color theme="1"/>
        <rFont val="Times New Roman"/>
        <family val="1"/>
        <charset val="204"/>
      </rPr>
      <t xml:space="preserve"> «Обеспечение   приоритетного права ребенка жить и  воспитываться  в семье»</t>
    </r>
  </si>
  <si>
    <r>
      <rPr>
        <sz val="12"/>
        <color theme="1"/>
        <rFont val="Times New Roman"/>
        <family val="1"/>
        <charset val="204"/>
      </rPr>
      <t>Финансовое обеспечение деятельности Управления образования администрации города Вятские Поляны</t>
    </r>
    <r>
      <rPr>
        <sz val="11.5"/>
        <color theme="1"/>
        <rFont val="Times New Roman"/>
        <family val="1"/>
        <charset val="204"/>
      </rPr>
      <t xml:space="preserve">
</t>
    </r>
  </si>
  <si>
    <t>Финансовое обеспечение организации и проведения различных мероприятий по 3  учреждениям дополнительного образования детей (МКУ ДО ЦДОД, МКУ ДО ДЮЦ Ровесник, МКУ ДО  ДЮ ВСПЦ Эдельвейс).</t>
  </si>
  <si>
    <t>В 3  учреждениях дополнительного образования детей (МКУ ДО ЦДОД, МКУ ДО ДЮЦ Ровесник, МКУ ДО  ДЮ ВСПЦ Эдельвейс) проведение противопожарных мероприятий (Техническое обслуживание установок пожарной сигнализации и оборудования для передачи извещения о пожаре в под-разделение пожарной охраны, замеры сопротивления изоляции эл. проводки, испытание средств защиты, пожарных лестниц, проверка кранов, обработка чердаков, проверка качества огнезащитной обработки,  перезарядка огнетушителей, прочие работы).  Обслуживание кнопки безопасности в ЦДОД. Произошла техническая ошибка, было неправильное распределение планового финансирования между п.1.3.3 и п.1.3.5</t>
  </si>
  <si>
    <t>Оплата работ и услуг по 3  учреждениям дополнительного образования детей(МКУ ДО ЦДОД, МКУ ДО ДЮЦ Ровесник, МКУ ДО  ДЮ ВСПЦ Эдельвейс).</t>
  </si>
  <si>
    <t>оплата услуг связи; - оплата коммунальных услуг; - приобретение материальных запасов для 3 учреждений дополнительного образования детей(МКУ ДО ЦДОД, МКУ ДО ДЮЦ Ровесник, МКУ ДО  ДЮ ВСПЦ Эдельвейс); - уплата налогов; -оплата пени; -  прочее
Произошла техническая ошибка, было неправильное распределение планового финансирования между п.1.3.3 и п.1.3.5</t>
  </si>
  <si>
    <r>
      <t>Организация временной занятости несовершеннолетних граждан в возрасте от 14 до 18 лет в летний период : МКОУ гимназия-187,6 т.р.; МКОУ СОШ №5- 70,7 т.р.; МКОУ Лицей- 139,8 т.р.</t>
    </r>
    <r>
      <rPr>
        <b/>
        <u/>
        <sz val="12"/>
        <color theme="1"/>
        <rFont val="Times New Roman"/>
        <family val="1"/>
        <charset val="204"/>
      </rPr>
      <t xml:space="preserve"> Количество детей в трудовых бригадах - 177 чел.</t>
    </r>
    <r>
      <rPr>
        <sz val="12"/>
        <color theme="1"/>
        <rFont val="Times New Roman"/>
        <family val="1"/>
        <charset val="204"/>
      </rPr>
      <t xml:space="preserve">, в т.ч.: МКОУ Лицей - 58 чел., МКОУ гимназия - 79 чел., МКОУ СОШ № 5 - 40 чел.
</t>
    </r>
  </si>
  <si>
    <t>выплата денежных средств на содержание 11  приемным родителям;
- выплата денежных средств на содержание  49 детей; - проведение консультаций по вопросу семейного устройства - 62;
- оказание помощи опекунам (попечителям, приемным родителям в    организации летнего отдыха детей;  -проведение учебно-методических всеобучей для опекунов (попечителей), приемных родителей;     расходы на предоставление лицам из числа детей-сирот и детей оставшихся без попечения родителей, обучающимся в муниципальных общеобразовательных организациях, полного государственного обеспечения -     1 человек .</t>
  </si>
  <si>
    <t xml:space="preserve">компенсации платы, взимаемой с родителей (законных представителей) за присмотр и уход за детьми в муниципальных образовательных организациях, реализующих  образовательные программы дошкольного образования(182 получателя компенсации) </t>
  </si>
  <si>
    <t>Источники финансирования</t>
  </si>
  <si>
    <t xml:space="preserve">Никифорова С. Н.
начальник Управления образования
администрации
г. Вятские Поляны
</t>
  </si>
  <si>
    <t xml:space="preserve">Повышение квалификации: МКДОУ №10 - 1 пед. работник  (АНО ДПО "Логопед плюс" г. Москва);  МКДОУ №2, 9, 10 - 3 пед. работника,  (КОГОАУ ДПО "ИРО Кировской области" г. Киров " Организация и содержание работы учителя-логопеда");  МКДОУ № 4 -1 пед.работник (КОГОАУ ДПО "ИРО Кировской области" г. Киров "Музыкальное воспитание и развитие детей дошкольного возраста"); МКДОУ № 4 -2 пед.работника,  МКДОУ № 9 -1 пед.работник, (КОГОАУ ДПО "ИРО Кировской области" г. Киров "Управление учебно-воспитательной и методической работой в  дошкольной образовательной организации"); </t>
  </si>
  <si>
    <t xml:space="preserve">МКОУ гимназия - ремонт медицинского кабинета, установка системы контроля доступа </t>
  </si>
  <si>
    <t>Мероприятия, направленные на выполнение предписаний надзорных органорв и приведение зданий в соответствие с требованиями, предъявляемыми к безопасности в процессе эксплуатации в муниципальных общеобразовательных организациях города Вятские Поляны</t>
  </si>
  <si>
    <t>Мероприятия, направленные на выполнение предписаний надзорных органорв и приведение зданий в соответствие с требованиями, предъявляемыми к безопасности в процессе эксплуатации в муниципальных образовательных организациях города Вятские Поляны</t>
  </si>
  <si>
    <r>
      <t xml:space="preserve">  МКОУ Гимназия  - </t>
    </r>
    <r>
      <rPr>
        <b/>
        <sz val="12"/>
        <color theme="1"/>
        <rFont val="Times New Roman"/>
        <family val="1"/>
        <charset val="204"/>
      </rPr>
      <t>1200,0 т.р</t>
    </r>
    <r>
      <rPr>
        <sz val="12"/>
        <color theme="1"/>
        <rFont val="Times New Roman"/>
        <family val="1"/>
        <charset val="204"/>
      </rPr>
      <t xml:space="preserve">., в том числе: установка оконных рам в здании основной школы -600,0 т.р.; ремонт полов в зданиях основной и начальной школы- 600,0 т.р.; МКОУ СОШ № 5 - </t>
    </r>
    <r>
      <rPr>
        <b/>
        <sz val="12"/>
        <color theme="1"/>
        <rFont val="Times New Roman"/>
        <family val="1"/>
        <charset val="204"/>
      </rPr>
      <t>2346,0 т.р</t>
    </r>
    <r>
      <rPr>
        <sz val="12"/>
        <color theme="1"/>
        <rFont val="Times New Roman"/>
        <family val="1"/>
        <charset val="204"/>
      </rPr>
      <t>., в том числе: установка оконных рам в здании школы-600,0 т.р.; ремонт полов в здании школы 599,0 т.р.;ремонт стен в коридорах здания школы 278,0т.р.; замена санитарно-технического оборудования в санузлах 270,0т.р, ремонт стен, потолков, полов в раздевалках спортзале и санузле-599 т.р</t>
    </r>
  </si>
  <si>
    <t xml:space="preserve">Соловьева М. А.
начальник отдела опеки и попечительства 
Управления образования 
</t>
  </si>
  <si>
    <t xml:space="preserve">Выполнение отдельных государственных полномочий по назначению и выплате еже-месячных денежных выплат на детей-сирот и детей, оставшихся без попечения родителей, находящихся под опекой (попечительством), в приемной семье, и по начислению и выплате ежемесячного вознаграждения, причитающегося приемным родителям. 
</t>
  </si>
  <si>
    <t>ведение и обеспечение функционирования системы персонифицированного дополнительного образования детей - 255 детей</t>
  </si>
  <si>
    <t>федеральный бюджет</t>
  </si>
  <si>
    <t xml:space="preserve">Приобретение спортивного оборудования, функциональной мебели, учебных изданий, канцелярских принадлежностей, расходы по оборудованию учебных мест для воспитанников, музыкального, интерактивного, проекционного оборудования, компьютеров и другие расходы. 
</t>
  </si>
  <si>
    <t>федеральный. бюджет</t>
  </si>
  <si>
    <t>Мероприятия, направленные на выполнение предписаний надзорных органов и приведение зданий в соответствие с требованиями, предъявляемыми к безопасности в процессе эксплуатации в муниципальных образовательных организациях города Вятские Поляны, в том числе:</t>
  </si>
  <si>
    <t>Ведение и обеспечение функционирования системы персонифицированного дополнительного образования детей - (с 01.01.2023 по 31.08.2023 - 255 детей, с 01.09.2023 по 31.12.2023 - 257 детей) методическое и информационное сопровождение поставщиков услуг дополнительного образования</t>
  </si>
  <si>
    <t xml:space="preserve">Приобретение:                                                                                         МКДОУ № 1: игрушки, канц. принадлежности-101,9 тыс.руб;           МКДОУ № 2: ноутбук, спорт. инвент., улич. оборуд.:-110,7 тыс.руб;                                                                           МКДОУ № 3: ноутбук, метод литература, игрушки, канц. принадлежности-44,7 тыс.руб;                                                          МКДОУ № 4: 6 телевизоров, кронштейны, кукольная мебель, метод литература, игрушки, канц. принадлежности-163,2 тыс.руб;                                                                                                          МКДОУ№ 5: ноутбук, принтер МФУ, спорт. инвент.,игрушки, канц. принадлежности-142,5 тыс.руб;                                                           МКДОУ№ 6: ноутбук, канц. товары-66,5 тыс.руб.;                                                                  МКДОУ № 7 - шкаф для литературы-19,0 тыс.руб.;                                                                                                                  МКДОУ№ 8: спорт. инвент.,игрушки, канц. принадлежности-62,3 тыс.руб;                                                                                                                         МКДОУ №9: коврик дет. массажный, спорт. инвент.,игрушки, канц. принадлежности-43,0 тыс.руб;                                                                   МКДОУ№ 10: 2 ноутбука, канц. товары-149,7 тыс.руб.;               МКДОУ №11: канц. товары 52,1 тыс. руб; </t>
  </si>
  <si>
    <t>Выполнение предписаний надзорных органов и приведение зданий в соответствие с требованиями, предъявляемыми к безопасности в процессе эксплуатации (приведение в соответствие с требованиями к антитеррористической защищенности объектов (территорий) в муниципальных образовательных организациях города Вятские Поляны.</t>
  </si>
  <si>
    <t>МКДОУ № 4 - 440,0 тыс. руб на (антитеррор) Оборудование объекта (территории) системой экстренного оповещения лиц, находящихся на объекте (территории), о потенциальной угрозе возникновения или о возникновении чрезвычайной ситуации. МКДОУ № 10 - 286,5 тыс. руб на (антитеррор) оснащение объекта (территории) системой наружного освещения.</t>
  </si>
  <si>
    <r>
      <t xml:space="preserve">Все  МКОУ – ученическая мебель, учебники, канцелярские товары, бумага для организации ГИА, ВПР, подписка на электронные журналы, программное обеспечение, аттестаты, оргтехника, компьютерное оборудование, организация поездок учащихся на олимпиады:                                                                                </t>
    </r>
    <r>
      <rPr>
        <b/>
        <sz val="12"/>
        <color theme="1"/>
        <rFont val="Times New Roman"/>
        <family val="1"/>
        <charset val="204"/>
      </rPr>
      <t>Гимназия 838,5 тыс руб.</t>
    </r>
    <r>
      <rPr>
        <sz val="12"/>
        <color theme="1"/>
        <rFont val="Times New Roman"/>
        <family val="1"/>
        <charset val="204"/>
      </rPr>
      <t xml:space="preserve">-Канц. товары73,6 тыс.руб; учебники-1004 шт-641,6 тыс руб; проектор-33,6 тыс.р; пульт для презентации-3,0 т.р.; роутер-1,7 т.р.; компьютер-2 шт-85 тыс.р                                                                              </t>
    </r>
    <r>
      <rPr>
        <b/>
        <sz val="12"/>
        <color theme="1"/>
        <rFont val="Times New Roman"/>
        <family val="1"/>
        <charset val="204"/>
      </rPr>
      <t>СШ№5 293,7 тыс.руб.-</t>
    </r>
    <r>
      <rPr>
        <sz val="12"/>
        <color theme="1"/>
        <rFont val="Times New Roman"/>
        <family val="1"/>
        <charset val="204"/>
      </rPr>
      <t xml:space="preserve">канц. товары-56,7 тыс.р.; стул ученический-30 шт-51 т.р.; скамейка школьная-6 шт-27,9 тыс.р.; стол ученический-15 шт-63 т.р.; учебники-44 шт-32 тыс.р.; кронштейн-3,1 т.р.; принтер-19 т.р. ; принтер-10 т.р. проектор-31 т.р.                                                                                                                            </t>
    </r>
    <r>
      <rPr>
        <b/>
        <sz val="12"/>
        <color theme="1"/>
        <rFont val="Times New Roman"/>
        <family val="1"/>
        <charset val="204"/>
      </rPr>
      <t>Лицей 871,4 тыс руб</t>
    </r>
    <r>
      <rPr>
        <sz val="12"/>
        <color theme="1"/>
        <rFont val="Times New Roman"/>
        <family val="1"/>
        <charset val="204"/>
      </rPr>
      <t xml:space="preserve">: канц. товары, комплектующие к оргтехнике-257,6 тыс.р.; МФУ лазерный-59,5 тыс.р ; винтовка пневматическая-3 шт.- 21 тыс.руб.; стеллаж-14,1 тыс.руб.; шкаф-2,1 тыс.руб; компьютер-24,8 тыс.руб.; стол ученический-16 шт-48,8 тыс.р.; стул ученический-34 шт-62,2 тыс. руб; доска аудиторная-19,4 тыс. руб. принтер-39 тыс. руб.; ноутбук-51 тыс.руб; учебная литература-474 шт-271,9 тыс. руб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</si>
</sst>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_(* #,##0.00_);_(* \(#,##0.00\);_(* &quot;-&quot;??_);_(@_)"/>
  </numFmts>
  <fonts count="15" x14ac:knownFonts="1">
    <font>
      <sz val="11"/>
      <color theme="1"/>
      <name val="Calibri"/>
      <family val="2"/>
      <charset val="204"/>
      <scheme val="minor"/>
    </font>
    <font>
      <sz val="10"/>
      <name val="Arial"/>
      <family val="2"/>
      <charset val="204"/>
    </font>
    <font>
      <sz val="9"/>
      <color indexed="81"/>
      <name val="Tahoma"/>
      <family val="2"/>
      <charset val="204"/>
    </font>
    <font>
      <b/>
      <sz val="9"/>
      <color indexed="81"/>
      <name val="Tahoma"/>
      <family val="2"/>
      <charset val="204"/>
    </font>
    <font>
      <sz val="12"/>
      <color theme="1"/>
      <name val="Times New Roman"/>
      <family val="1"/>
      <charset val="204"/>
    </font>
    <font>
      <sz val="11"/>
      <color theme="1"/>
      <name val="Times New Roman"/>
      <family val="1"/>
      <charset val="204"/>
    </font>
    <font>
      <sz val="14"/>
      <color theme="1"/>
      <name val="Times New Roman"/>
      <family val="1"/>
      <charset val="204"/>
    </font>
    <font>
      <b/>
      <sz val="16"/>
      <color theme="1"/>
      <name val="Times New Roman"/>
      <family val="1"/>
      <charset val="204"/>
    </font>
    <font>
      <b/>
      <sz val="12"/>
      <color theme="1"/>
      <name val="Times New Roman"/>
      <family val="1"/>
      <charset val="204"/>
    </font>
    <font>
      <b/>
      <u/>
      <sz val="12"/>
      <color theme="1"/>
      <name val="Times New Roman"/>
      <family val="1"/>
      <charset val="204"/>
    </font>
    <font>
      <b/>
      <sz val="11"/>
      <color theme="1"/>
      <name val="Times New Roman"/>
      <family val="1"/>
      <charset val="204"/>
    </font>
    <font>
      <sz val="11.5"/>
      <color theme="1"/>
      <name val="Times New Roman"/>
      <family val="1"/>
      <charset val="204"/>
    </font>
    <font>
      <b/>
      <sz val="11.5"/>
      <color theme="1"/>
      <name val="Times New Roman"/>
      <family val="1"/>
      <charset val="204"/>
    </font>
    <font>
      <sz val="12"/>
      <name val="Times New Roman"/>
      <family val="1"/>
      <charset val="204"/>
    </font>
    <font>
      <sz val="1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165" fontId="1" fillId="0" borderId="0" applyFont="0" applyFill="0" applyBorder="0" applyAlignment="0" applyProtection="0"/>
  </cellStyleXfs>
  <cellXfs count="275">
    <xf numFmtId="0" fontId="0" fillId="0" borderId="0" xfId="0"/>
    <xf numFmtId="0" fontId="4" fillId="0" borderId="0" xfId="0" applyFont="1"/>
    <xf numFmtId="0" fontId="5" fillId="0" borderId="0" xfId="0" applyFont="1"/>
    <xf numFmtId="0" fontId="6" fillId="0" borderId="0" xfId="0" applyFont="1" applyAlignment="1">
      <alignment horizontal="left"/>
    </xf>
    <xf numFmtId="164" fontId="4" fillId="0" borderId="0" xfId="0" applyNumberFormat="1" applyFont="1"/>
    <xf numFmtId="0" fontId="7" fillId="0" borderId="0" xfId="0" applyFont="1" applyAlignment="1">
      <alignment horizontal="center" vertical="center"/>
    </xf>
    <xf numFmtId="164" fontId="8" fillId="5" borderId="0" xfId="0" applyNumberFormat="1" applyFont="1" applyFill="1"/>
    <xf numFmtId="0" fontId="4" fillId="0" borderId="0" xfId="0" applyFont="1" applyAlignment="1">
      <alignment horizontal="center" vertical="top" wrapText="1"/>
    </xf>
    <xf numFmtId="0" fontId="5" fillId="0" borderId="1" xfId="0" applyFont="1" applyBorder="1" applyAlignment="1">
      <alignment vertical="top" wrapText="1"/>
    </xf>
    <xf numFmtId="0" fontId="5" fillId="0" borderId="6" xfId="0" applyFont="1" applyBorder="1" applyAlignment="1">
      <alignment vertical="top" wrapText="1"/>
    </xf>
    <xf numFmtId="164" fontId="4" fillId="0" borderId="0" xfId="0" applyNumberFormat="1" applyFont="1" applyAlignment="1">
      <alignment vertical="top"/>
    </xf>
    <xf numFmtId="0" fontId="4" fillId="0" borderId="0" xfId="0" applyFont="1" applyAlignment="1">
      <alignment vertical="top"/>
    </xf>
    <xf numFmtId="0" fontId="4" fillId="0" borderId="6" xfId="0" applyFont="1" applyBorder="1" applyAlignment="1">
      <alignment vertical="top" wrapText="1"/>
    </xf>
    <xf numFmtId="164" fontId="4" fillId="0" borderId="1" xfId="0" applyNumberFormat="1" applyFont="1" applyBorder="1" applyAlignment="1">
      <alignment vertical="top" wrapText="1"/>
    </xf>
    <xf numFmtId="164" fontId="4" fillId="0" borderId="6" xfId="0" applyNumberFormat="1" applyFont="1" applyBorder="1" applyAlignment="1">
      <alignment vertical="top" wrapText="1"/>
    </xf>
    <xf numFmtId="0" fontId="4" fillId="0" borderId="0" xfId="0" applyFont="1" applyAlignment="1">
      <alignment horizontal="center" vertical="top"/>
    </xf>
    <xf numFmtId="0" fontId="4" fillId="0" borderId="4" xfId="0" applyFont="1" applyBorder="1" applyAlignment="1">
      <alignment vertical="top" wrapText="1"/>
    </xf>
    <xf numFmtId="164" fontId="4" fillId="0" borderId="9" xfId="0" applyNumberFormat="1" applyFont="1" applyBorder="1" applyAlignment="1">
      <alignment vertical="top" wrapText="1"/>
    </xf>
    <xf numFmtId="164" fontId="4" fillId="0" borderId="0" xfId="0" applyNumberFormat="1" applyFont="1" applyAlignment="1">
      <alignment vertical="center"/>
    </xf>
    <xf numFmtId="164" fontId="4" fillId="0" borderId="5" xfId="0" applyNumberFormat="1" applyFont="1" applyBorder="1" applyAlignment="1">
      <alignment vertical="top" wrapText="1"/>
    </xf>
    <xf numFmtId="0" fontId="4" fillId="3" borderId="10" xfId="0" applyFont="1" applyFill="1" applyBorder="1" applyAlignment="1">
      <alignment vertical="top" wrapText="1"/>
    </xf>
    <xf numFmtId="164" fontId="4" fillId="3" borderId="1" xfId="0" applyNumberFormat="1" applyFont="1" applyFill="1" applyBorder="1" applyAlignment="1">
      <alignment vertical="top" wrapText="1"/>
    </xf>
    <xf numFmtId="164" fontId="4" fillId="3" borderId="11" xfId="0" applyNumberFormat="1" applyFont="1" applyFill="1" applyBorder="1" applyAlignment="1">
      <alignment vertical="top" wrapText="1"/>
    </xf>
    <xf numFmtId="0" fontId="4" fillId="3" borderId="0" xfId="0" applyFont="1" applyFill="1" applyAlignment="1">
      <alignment horizontal="center" vertical="top"/>
    </xf>
    <xf numFmtId="164" fontId="4" fillId="3" borderId="0" xfId="0" applyNumberFormat="1" applyFont="1" applyFill="1" applyAlignment="1">
      <alignment vertical="top"/>
    </xf>
    <xf numFmtId="0" fontId="4" fillId="3" borderId="0" xfId="0" applyFont="1" applyFill="1" applyAlignment="1">
      <alignment vertical="top"/>
    </xf>
    <xf numFmtId="0" fontId="4" fillId="3" borderId="4" xfId="0" applyFont="1" applyFill="1" applyBorder="1" applyAlignment="1">
      <alignment vertical="top" wrapText="1"/>
    </xf>
    <xf numFmtId="164" fontId="4" fillId="3" borderId="9" xfId="0" applyNumberFormat="1" applyFont="1" applyFill="1" applyBorder="1" applyAlignment="1">
      <alignment vertical="top" wrapText="1"/>
    </xf>
    <xf numFmtId="164" fontId="4" fillId="3" borderId="0" xfId="0" applyNumberFormat="1" applyFont="1" applyFill="1"/>
    <xf numFmtId="0" fontId="4" fillId="3" borderId="0" xfId="0" applyFont="1" applyFill="1"/>
    <xf numFmtId="164" fontId="4" fillId="3" borderId="5" xfId="0" applyNumberFormat="1" applyFont="1" applyFill="1" applyBorder="1" applyAlignment="1">
      <alignment vertical="top" wrapText="1"/>
    </xf>
    <xf numFmtId="0" fontId="4" fillId="4" borderId="10" xfId="0" applyFont="1" applyFill="1" applyBorder="1" applyAlignment="1">
      <alignment vertical="top" wrapText="1"/>
    </xf>
    <xf numFmtId="164" fontId="4" fillId="4" borderId="1" xfId="0" applyNumberFormat="1" applyFont="1" applyFill="1" applyBorder="1" applyAlignment="1">
      <alignment vertical="top" wrapText="1"/>
    </xf>
    <xf numFmtId="164" fontId="4" fillId="4" borderId="11" xfId="0" applyNumberFormat="1" applyFont="1" applyFill="1" applyBorder="1" applyAlignment="1">
      <alignment vertical="top" wrapText="1"/>
    </xf>
    <xf numFmtId="0" fontId="4" fillId="4" borderId="0" xfId="0" applyFont="1" applyFill="1" applyAlignment="1">
      <alignment horizontal="center" vertical="top"/>
    </xf>
    <xf numFmtId="164" fontId="4" fillId="4" borderId="0" xfId="0" applyNumberFormat="1" applyFont="1" applyFill="1" applyAlignment="1">
      <alignment vertical="top"/>
    </xf>
    <xf numFmtId="0" fontId="4" fillId="4" borderId="0" xfId="0" applyFont="1" applyFill="1" applyAlignment="1">
      <alignment vertical="top"/>
    </xf>
    <xf numFmtId="0" fontId="4" fillId="4" borderId="4" xfId="0" applyFont="1" applyFill="1" applyBorder="1" applyAlignment="1">
      <alignment vertical="top" wrapText="1"/>
    </xf>
    <xf numFmtId="164" fontId="4" fillId="4" borderId="9" xfId="0" applyNumberFormat="1" applyFont="1" applyFill="1" applyBorder="1" applyAlignment="1">
      <alignment vertical="top" wrapText="1"/>
    </xf>
    <xf numFmtId="164" fontId="4" fillId="4" borderId="0" xfId="0" applyNumberFormat="1" applyFont="1" applyFill="1"/>
    <xf numFmtId="0" fontId="4" fillId="4" borderId="0" xfId="0" applyFont="1" applyFill="1"/>
    <xf numFmtId="164" fontId="4" fillId="2" borderId="0" xfId="0" applyNumberFormat="1" applyFont="1" applyFill="1"/>
    <xf numFmtId="164" fontId="4" fillId="4" borderId="5" xfId="0" applyNumberFormat="1" applyFont="1" applyFill="1" applyBorder="1" applyAlignment="1">
      <alignment vertical="top" wrapText="1"/>
    </xf>
    <xf numFmtId="0" fontId="4" fillId="0" borderId="10" xfId="0" applyFont="1" applyBorder="1" applyAlignment="1">
      <alignment vertical="top" wrapText="1"/>
    </xf>
    <xf numFmtId="164" fontId="4" fillId="0" borderId="6" xfId="0" applyNumberFormat="1" applyFont="1" applyBorder="1" applyAlignment="1">
      <alignment horizontal="right" vertical="top" wrapText="1"/>
    </xf>
    <xf numFmtId="164" fontId="4" fillId="0" borderId="1" xfId="0" applyNumberFormat="1" applyFont="1" applyBorder="1" applyAlignment="1">
      <alignment horizontal="right" vertical="top" wrapText="1"/>
    </xf>
    <xf numFmtId="164" fontId="4" fillId="0" borderId="8" xfId="0" applyNumberFormat="1" applyFont="1" applyBorder="1" applyAlignment="1">
      <alignment horizontal="right" vertical="top" wrapText="1"/>
    </xf>
    <xf numFmtId="164" fontId="4" fillId="0" borderId="7" xfId="0" applyNumberFormat="1" applyFont="1" applyBorder="1" applyAlignment="1">
      <alignment horizontal="right" vertical="top" wrapText="1"/>
    </xf>
    <xf numFmtId="0" fontId="0" fillId="0" borderId="8" xfId="0" applyBorder="1" applyAlignment="1">
      <alignment vertical="top" wrapText="1"/>
    </xf>
    <xf numFmtId="0" fontId="0" fillId="0" borderId="7" xfId="0" applyBorder="1" applyAlignment="1">
      <alignment vertical="top" wrapText="1"/>
    </xf>
    <xf numFmtId="0" fontId="4" fillId="5" borderId="10" xfId="0" applyFont="1" applyFill="1" applyBorder="1" applyAlignment="1">
      <alignment vertical="top" wrapText="1"/>
    </xf>
    <xf numFmtId="164" fontId="4" fillId="5" borderId="6" xfId="0" applyNumberFormat="1" applyFont="1" applyFill="1" applyBorder="1" applyAlignment="1">
      <alignment horizontal="right" vertical="top" wrapText="1"/>
    </xf>
    <xf numFmtId="0" fontId="5" fillId="5" borderId="0" xfId="0" applyFont="1" applyFill="1" applyAlignment="1">
      <alignment horizontal="center" vertical="top" wrapText="1"/>
    </xf>
    <xf numFmtId="164" fontId="4" fillId="5" borderId="0" xfId="0" applyNumberFormat="1" applyFont="1" applyFill="1" applyAlignment="1">
      <alignment vertical="top"/>
    </xf>
    <xf numFmtId="0" fontId="4" fillId="5" borderId="0" xfId="0" applyFont="1" applyFill="1" applyAlignment="1">
      <alignment vertical="top"/>
    </xf>
    <xf numFmtId="0" fontId="4" fillId="5" borderId="4" xfId="0" applyFont="1" applyFill="1" applyBorder="1" applyAlignment="1">
      <alignment vertical="top" wrapText="1"/>
    </xf>
    <xf numFmtId="164" fontId="4" fillId="5" borderId="1" xfId="0" applyNumberFormat="1" applyFont="1" applyFill="1" applyBorder="1" applyAlignment="1">
      <alignment horizontal="right" vertical="top" wrapText="1"/>
    </xf>
    <xf numFmtId="164" fontId="4" fillId="5" borderId="0" xfId="0" applyNumberFormat="1" applyFont="1" applyFill="1"/>
    <xf numFmtId="0" fontId="4" fillId="5" borderId="0" xfId="0" applyFont="1" applyFill="1"/>
    <xf numFmtId="164" fontId="4" fillId="5" borderId="7" xfId="0" applyNumberFormat="1" applyFont="1" applyFill="1" applyBorder="1" applyAlignment="1">
      <alignment horizontal="right" vertical="top" wrapText="1"/>
    </xf>
    <xf numFmtId="0" fontId="4" fillId="5" borderId="0" xfId="0" applyFont="1" applyFill="1" applyAlignment="1">
      <alignment horizontal="center" vertical="top" wrapText="1"/>
    </xf>
    <xf numFmtId="164" fontId="4" fillId="5" borderId="8" xfId="0" applyNumberFormat="1" applyFont="1" applyFill="1" applyBorder="1" applyAlignment="1">
      <alignment horizontal="right" vertical="top" wrapText="1"/>
    </xf>
    <xf numFmtId="0" fontId="6" fillId="5" borderId="0" xfId="0" applyFont="1" applyFill="1" applyAlignment="1">
      <alignment horizontal="center" vertical="top" wrapText="1"/>
    </xf>
    <xf numFmtId="4" fontId="4" fillId="4" borderId="0" xfId="0" applyNumberFormat="1" applyFont="1" applyFill="1" applyAlignment="1">
      <alignment vertical="top"/>
    </xf>
    <xf numFmtId="4" fontId="4" fillId="4" borderId="0" xfId="0" applyNumberFormat="1" applyFont="1" applyFill="1"/>
    <xf numFmtId="0" fontId="4" fillId="0" borderId="0" xfId="0" applyFont="1" applyAlignment="1">
      <alignment horizontal="left" vertical="top" wrapText="1"/>
    </xf>
    <xf numFmtId="164" fontId="4" fillId="2" borderId="0" xfId="0" applyNumberFormat="1" applyFont="1" applyFill="1" applyAlignment="1">
      <alignment vertical="top"/>
    </xf>
    <xf numFmtId="0" fontId="4" fillId="2" borderId="0" xfId="0" applyFont="1" applyFill="1" applyAlignment="1">
      <alignment vertical="top"/>
    </xf>
    <xf numFmtId="0" fontId="4" fillId="2" borderId="0" xfId="0" applyFont="1" applyFill="1"/>
    <xf numFmtId="164" fontId="5" fillId="0" borderId="0" xfId="0" applyNumberFormat="1" applyFont="1" applyAlignment="1">
      <alignment horizontal="center" vertical="top" wrapText="1"/>
    </xf>
    <xf numFmtId="164" fontId="4" fillId="5" borderId="0" xfId="0" applyNumberFormat="1" applyFont="1" applyFill="1" applyAlignment="1">
      <alignment horizontal="center" vertical="top"/>
    </xf>
    <xf numFmtId="0" fontId="8" fillId="5" borderId="10" xfId="0" applyFont="1" applyFill="1" applyBorder="1" applyAlignment="1">
      <alignment vertical="top" wrapText="1"/>
    </xf>
    <xf numFmtId="164" fontId="8" fillId="5" borderId="1" xfId="0" applyNumberFormat="1" applyFont="1" applyFill="1" applyBorder="1" applyAlignment="1">
      <alignment vertical="top" wrapText="1"/>
    </xf>
    <xf numFmtId="164" fontId="8" fillId="5" borderId="11" xfId="0" applyNumberFormat="1" applyFont="1" applyFill="1" applyBorder="1" applyAlignment="1">
      <alignment vertical="top" wrapText="1"/>
    </xf>
    <xf numFmtId="0" fontId="4" fillId="5" borderId="0" xfId="0" applyFont="1" applyFill="1" applyAlignment="1">
      <alignment horizontal="left" vertical="top" wrapText="1"/>
    </xf>
    <xf numFmtId="164" fontId="8" fillId="5" borderId="0" xfId="0" applyNumberFormat="1" applyFont="1" applyFill="1" applyAlignment="1">
      <alignment vertical="top"/>
    </xf>
    <xf numFmtId="0" fontId="8" fillId="5" borderId="0" xfId="0" applyFont="1" applyFill="1" applyAlignment="1">
      <alignment vertical="top"/>
    </xf>
    <xf numFmtId="164" fontId="4" fillId="5" borderId="1" xfId="2" applyNumberFormat="1" applyFont="1" applyFill="1" applyBorder="1" applyAlignment="1">
      <alignment horizontal="right" vertical="top" wrapText="1"/>
    </xf>
    <xf numFmtId="164" fontId="4" fillId="5" borderId="9" xfId="2" applyNumberFormat="1" applyFont="1" applyFill="1" applyBorder="1" applyAlignment="1">
      <alignment horizontal="right" vertical="top" wrapText="1"/>
    </xf>
    <xf numFmtId="0" fontId="4" fillId="5" borderId="0" xfId="0" applyFont="1" applyFill="1" applyAlignment="1">
      <alignment horizontal="left" vertical="top"/>
    </xf>
    <xf numFmtId="0" fontId="8" fillId="5" borderId="0" xfId="0" applyFont="1" applyFill="1"/>
    <xf numFmtId="164" fontId="4" fillId="5" borderId="1" xfId="0" applyNumberFormat="1" applyFont="1" applyFill="1" applyBorder="1" applyAlignment="1">
      <alignment vertical="top" wrapText="1"/>
    </xf>
    <xf numFmtId="164" fontId="4" fillId="5" borderId="5" xfId="0" applyNumberFormat="1" applyFont="1" applyFill="1" applyBorder="1" applyAlignment="1">
      <alignment vertical="top" wrapText="1"/>
    </xf>
    <xf numFmtId="0" fontId="4" fillId="5" borderId="0" xfId="0" applyFont="1" applyFill="1" applyAlignment="1">
      <alignment horizontal="center" vertical="top"/>
    </xf>
    <xf numFmtId="4" fontId="4" fillId="5" borderId="6" xfId="0" applyNumberFormat="1" applyFont="1" applyFill="1" applyBorder="1" applyAlignment="1">
      <alignment horizontal="right" vertical="top" wrapText="1"/>
    </xf>
    <xf numFmtId="4" fontId="4" fillId="5" borderId="0" xfId="0" applyNumberFormat="1" applyFont="1" applyFill="1" applyAlignment="1">
      <alignment vertical="top"/>
    </xf>
    <xf numFmtId="4" fontId="4" fillId="5" borderId="0" xfId="0" applyNumberFormat="1" applyFont="1" applyFill="1" applyAlignment="1">
      <alignment horizontal="center" vertical="top"/>
    </xf>
    <xf numFmtId="4" fontId="4" fillId="5" borderId="8" xfId="0" applyNumberFormat="1" applyFont="1" applyFill="1" applyBorder="1" applyAlignment="1">
      <alignment horizontal="right" vertical="top" wrapText="1"/>
    </xf>
    <xf numFmtId="4" fontId="4" fillId="5" borderId="1" xfId="0" applyNumberFormat="1" applyFont="1" applyFill="1" applyBorder="1" applyAlignment="1">
      <alignment horizontal="right" vertical="top" wrapText="1"/>
    </xf>
    <xf numFmtId="4" fontId="4" fillId="5" borderId="0" xfId="0" applyNumberFormat="1" applyFont="1" applyFill="1"/>
    <xf numFmtId="4" fontId="4" fillId="5" borderId="7" xfId="0" applyNumberFormat="1" applyFont="1" applyFill="1" applyBorder="1" applyAlignment="1">
      <alignment horizontal="right" vertical="top" wrapText="1"/>
    </xf>
    <xf numFmtId="0" fontId="8" fillId="4" borderId="10" xfId="0" applyFont="1" applyFill="1" applyBorder="1" applyAlignment="1">
      <alignment vertical="top" wrapText="1"/>
    </xf>
    <xf numFmtId="164" fontId="8" fillId="4" borderId="1" xfId="0" applyNumberFormat="1" applyFont="1" applyFill="1" applyBorder="1" applyAlignment="1">
      <alignment vertical="top" wrapText="1"/>
    </xf>
    <xf numFmtId="164" fontId="8" fillId="4" borderId="11" xfId="0" applyNumberFormat="1" applyFont="1" applyFill="1" applyBorder="1" applyAlignment="1">
      <alignment vertical="top" wrapText="1"/>
    </xf>
    <xf numFmtId="0" fontId="8" fillId="4" borderId="0" xfId="0" applyFont="1" applyFill="1" applyAlignment="1">
      <alignment horizontal="center" vertical="top"/>
    </xf>
    <xf numFmtId="164" fontId="8" fillId="4" borderId="0" xfId="0" applyNumberFormat="1" applyFont="1" applyFill="1"/>
    <xf numFmtId="0" fontId="8" fillId="4" borderId="0" xfId="0" applyFont="1" applyFill="1" applyAlignment="1">
      <alignment vertical="top"/>
    </xf>
    <xf numFmtId="0" fontId="8" fillId="4" borderId="4" xfId="0" applyFont="1" applyFill="1" applyBorder="1" applyAlignment="1">
      <alignment vertical="top" wrapText="1"/>
    </xf>
    <xf numFmtId="164" fontId="8" fillId="4" borderId="9" xfId="0" applyNumberFormat="1" applyFont="1" applyFill="1" applyBorder="1" applyAlignment="1">
      <alignment vertical="top" wrapText="1"/>
    </xf>
    <xf numFmtId="0" fontId="8" fillId="4" borderId="0" xfId="0" applyFont="1" applyFill="1"/>
    <xf numFmtId="164" fontId="8" fillId="4" borderId="5" xfId="0" applyNumberFormat="1" applyFont="1" applyFill="1" applyBorder="1" applyAlignment="1">
      <alignment vertical="top" wrapText="1"/>
    </xf>
    <xf numFmtId="0" fontId="4" fillId="6" borderId="10" xfId="0" applyFont="1" applyFill="1" applyBorder="1" applyAlignment="1">
      <alignment vertical="top" wrapText="1"/>
    </xf>
    <xf numFmtId="164" fontId="4" fillId="6" borderId="6" xfId="0" applyNumberFormat="1" applyFont="1" applyFill="1" applyBorder="1" applyAlignment="1">
      <alignment horizontal="right" vertical="top" wrapText="1"/>
    </xf>
    <xf numFmtId="164" fontId="4" fillId="6" borderId="6" xfId="0" applyNumberFormat="1" applyFont="1" applyFill="1" applyBorder="1" applyAlignment="1">
      <alignment horizontal="center" vertical="top" wrapText="1"/>
    </xf>
    <xf numFmtId="0" fontId="5" fillId="0" borderId="0" xfId="0" applyFont="1" applyAlignment="1">
      <alignment horizontal="center" vertical="top" wrapText="1"/>
    </xf>
    <xf numFmtId="0" fontId="8" fillId="4" borderId="0" xfId="0" applyFont="1" applyFill="1" applyAlignment="1">
      <alignment horizontal="center" vertical="top" wrapText="1"/>
    </xf>
    <xf numFmtId="164" fontId="8" fillId="4" borderId="0" xfId="0" applyNumberFormat="1" applyFont="1" applyFill="1" applyAlignment="1">
      <alignment vertical="top"/>
    </xf>
    <xf numFmtId="164" fontId="4" fillId="0" borderId="11" xfId="0" applyNumberFormat="1" applyFont="1" applyBorder="1" applyAlignment="1">
      <alignment vertical="top" wrapText="1"/>
    </xf>
    <xf numFmtId="164" fontId="4" fillId="5" borderId="11" xfId="0" applyNumberFormat="1" applyFont="1" applyFill="1" applyBorder="1" applyAlignment="1">
      <alignment vertical="top" wrapText="1"/>
    </xf>
    <xf numFmtId="164" fontId="4" fillId="5" borderId="9" xfId="0" applyNumberFormat="1" applyFont="1" applyFill="1" applyBorder="1" applyAlignment="1">
      <alignment vertical="top" wrapText="1"/>
    </xf>
    <xf numFmtId="0" fontId="4" fillId="4" borderId="0" xfId="0" applyFont="1" applyFill="1" applyAlignment="1">
      <alignment horizontal="center" vertical="top" wrapText="1"/>
    </xf>
    <xf numFmtId="0" fontId="8" fillId="2" borderId="0" xfId="0" applyFont="1" applyFill="1" applyAlignment="1">
      <alignment horizontal="center" vertical="top" wrapText="1"/>
    </xf>
    <xf numFmtId="0" fontId="8" fillId="5" borderId="4" xfId="0" applyFont="1" applyFill="1" applyBorder="1" applyAlignment="1">
      <alignment vertical="top" wrapText="1"/>
    </xf>
    <xf numFmtId="164" fontId="8" fillId="5" borderId="9" xfId="0" applyNumberFormat="1" applyFont="1" applyFill="1" applyBorder="1" applyAlignment="1">
      <alignment vertical="top" wrapText="1"/>
    </xf>
    <xf numFmtId="0" fontId="8" fillId="2" borderId="0" xfId="0" applyFont="1" applyFill="1" applyAlignment="1">
      <alignment horizontal="center" vertical="top"/>
    </xf>
    <xf numFmtId="164" fontId="8" fillId="5" borderId="5" xfId="0" applyNumberFormat="1" applyFont="1" applyFill="1" applyBorder="1" applyAlignment="1">
      <alignment vertical="top" wrapText="1"/>
    </xf>
    <xf numFmtId="0" fontId="8" fillId="3" borderId="10" xfId="0" applyFont="1" applyFill="1" applyBorder="1" applyAlignment="1">
      <alignment vertical="top" wrapText="1"/>
    </xf>
    <xf numFmtId="164" fontId="8" fillId="3" borderId="1" xfId="0" applyNumberFormat="1" applyFont="1" applyFill="1" applyBorder="1" applyAlignment="1">
      <alignment vertical="top" wrapText="1"/>
    </xf>
    <xf numFmtId="164" fontId="8" fillId="3" borderId="11" xfId="0" applyNumberFormat="1" applyFont="1" applyFill="1" applyBorder="1" applyAlignment="1">
      <alignment vertical="top" wrapText="1"/>
    </xf>
    <xf numFmtId="0" fontId="8" fillId="3" borderId="0" xfId="0" applyFont="1" applyFill="1" applyAlignment="1">
      <alignment horizontal="center" vertical="top" wrapText="1"/>
    </xf>
    <xf numFmtId="164" fontId="8" fillId="3" borderId="0" xfId="0" applyNumberFormat="1" applyFont="1" applyFill="1" applyAlignment="1">
      <alignment vertical="top"/>
    </xf>
    <xf numFmtId="0" fontId="8" fillId="3" borderId="0" xfId="0" applyFont="1" applyFill="1" applyAlignment="1">
      <alignment vertical="top"/>
    </xf>
    <xf numFmtId="0" fontId="8" fillId="3" borderId="4" xfId="0" applyFont="1" applyFill="1" applyBorder="1" applyAlignment="1">
      <alignment vertical="top" wrapText="1"/>
    </xf>
    <xf numFmtId="164" fontId="8" fillId="3" borderId="9" xfId="0" applyNumberFormat="1" applyFont="1" applyFill="1" applyBorder="1" applyAlignment="1">
      <alignment vertical="top" wrapText="1"/>
    </xf>
    <xf numFmtId="0" fontId="8" fillId="3" borderId="0" xfId="0" applyFont="1" applyFill="1" applyAlignment="1">
      <alignment horizontal="center" vertical="top"/>
    </xf>
    <xf numFmtId="164" fontId="8" fillId="3" borderId="0" xfId="0" applyNumberFormat="1" applyFont="1" applyFill="1" applyAlignment="1">
      <alignment vertical="center"/>
    </xf>
    <xf numFmtId="0" fontId="8" fillId="3" borderId="0" xfId="0" applyFont="1" applyFill="1"/>
    <xf numFmtId="164" fontId="8" fillId="3" borderId="0" xfId="0" applyNumberFormat="1" applyFont="1" applyFill="1"/>
    <xf numFmtId="164" fontId="8" fillId="3" borderId="5" xfId="0" applyNumberFormat="1" applyFont="1" applyFill="1" applyBorder="1" applyAlignment="1">
      <alignment vertical="top" wrapText="1"/>
    </xf>
    <xf numFmtId="164" fontId="4" fillId="0" borderId="8" xfId="0" applyNumberFormat="1" applyFont="1" applyBorder="1" applyAlignment="1">
      <alignment vertical="top" wrapText="1"/>
    </xf>
    <xf numFmtId="49" fontId="4" fillId="0" borderId="8" xfId="0" applyNumberFormat="1" applyFont="1" applyBorder="1" applyAlignment="1">
      <alignment vertical="top"/>
    </xf>
    <xf numFmtId="0" fontId="4" fillId="0" borderId="8" xfId="0" applyFont="1" applyBorder="1" applyAlignment="1">
      <alignment horizontal="center" vertical="top" wrapText="1"/>
    </xf>
    <xf numFmtId="0" fontId="5" fillId="0" borderId="8" xfId="0" applyFont="1" applyBorder="1" applyAlignment="1">
      <alignment horizontal="center" vertical="top" wrapText="1"/>
    </xf>
    <xf numFmtId="14" fontId="4" fillId="0" borderId="8" xfId="0" applyNumberFormat="1" applyFont="1" applyBorder="1" applyAlignment="1">
      <alignment horizontal="center" vertical="top"/>
    </xf>
    <xf numFmtId="164" fontId="4" fillId="0" borderId="7" xfId="0" applyNumberFormat="1" applyFont="1" applyBorder="1" applyAlignment="1">
      <alignment vertical="top" wrapText="1"/>
    </xf>
    <xf numFmtId="164" fontId="4" fillId="4" borderId="1" xfId="0" applyNumberFormat="1" applyFont="1" applyFill="1" applyBorder="1" applyAlignment="1">
      <alignment horizontal="right" vertical="top" wrapText="1"/>
    </xf>
    <xf numFmtId="164" fontId="4" fillId="4" borderId="9" xfId="0" applyNumberFormat="1" applyFont="1" applyFill="1" applyBorder="1" applyAlignment="1">
      <alignment horizontal="right" vertical="top" wrapText="1"/>
    </xf>
    <xf numFmtId="164" fontId="8" fillId="3" borderId="6" xfId="0" applyNumberFormat="1" applyFont="1" applyFill="1" applyBorder="1" applyAlignment="1">
      <alignment horizontal="right" vertical="top" wrapText="1"/>
    </xf>
    <xf numFmtId="164" fontId="8" fillId="3" borderId="1" xfId="0" applyNumberFormat="1" applyFont="1" applyFill="1" applyBorder="1" applyAlignment="1">
      <alignment horizontal="right" vertical="top" wrapText="1"/>
    </xf>
    <xf numFmtId="164" fontId="8" fillId="3" borderId="8" xfId="0" applyNumberFormat="1" applyFont="1" applyFill="1" applyBorder="1" applyAlignment="1">
      <alignment horizontal="right" vertical="top" wrapText="1"/>
    </xf>
    <xf numFmtId="164" fontId="8" fillId="0" borderId="0" xfId="0" applyNumberFormat="1" applyFont="1"/>
    <xf numFmtId="164" fontId="4" fillId="3" borderId="0" xfId="0" applyNumberFormat="1" applyFont="1" applyFill="1" applyAlignment="1">
      <alignment horizontal="right" vertical="top"/>
    </xf>
    <xf numFmtId="0" fontId="5" fillId="5" borderId="6"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7" xfId="0" applyFont="1" applyFill="1" applyBorder="1" applyAlignment="1">
      <alignment horizontal="center" vertical="top" wrapText="1"/>
    </xf>
    <xf numFmtId="0" fontId="6" fillId="5" borderId="6" xfId="0" applyFont="1" applyFill="1" applyBorder="1" applyAlignment="1">
      <alignment horizontal="center" vertical="top" wrapText="1"/>
    </xf>
    <xf numFmtId="0" fontId="6" fillId="5" borderId="8" xfId="0" applyFont="1" applyFill="1" applyBorder="1" applyAlignment="1">
      <alignment horizontal="center" vertical="top" wrapText="1"/>
    </xf>
    <xf numFmtId="0" fontId="6" fillId="5" borderId="7"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8" xfId="0" applyFont="1" applyFill="1" applyBorder="1" applyAlignment="1">
      <alignment horizontal="center" vertical="top" wrapText="1"/>
    </xf>
    <xf numFmtId="0" fontId="4" fillId="5" borderId="7" xfId="0" applyFont="1" applyFill="1" applyBorder="1" applyAlignment="1">
      <alignment horizontal="center" vertical="top" wrapText="1"/>
    </xf>
    <xf numFmtId="0" fontId="13" fillId="0" borderId="6" xfId="0" applyFont="1" applyBorder="1" applyAlignment="1">
      <alignment horizontal="center" vertical="top" wrapText="1"/>
    </xf>
    <xf numFmtId="0" fontId="13" fillId="0" borderId="8" xfId="0" applyFont="1" applyBorder="1" applyAlignment="1">
      <alignment horizontal="center" vertical="top" wrapText="1"/>
    </xf>
    <xf numFmtId="0" fontId="13" fillId="0" borderId="7" xfId="0" applyFont="1" applyBorder="1" applyAlignment="1">
      <alignment horizontal="center" vertical="top" wrapText="1"/>
    </xf>
    <xf numFmtId="0" fontId="4" fillId="0" borderId="6"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14" fontId="5" fillId="0" borderId="6" xfId="0" applyNumberFormat="1" applyFont="1" applyBorder="1" applyAlignment="1">
      <alignment horizontal="center" vertical="top"/>
    </xf>
    <xf numFmtId="14" fontId="5" fillId="0" borderId="8" xfId="0" applyNumberFormat="1" applyFont="1" applyBorder="1" applyAlignment="1">
      <alignment horizontal="center" vertical="top"/>
    </xf>
    <xf numFmtId="14" fontId="5" fillId="0" borderId="7" xfId="0" applyNumberFormat="1" applyFont="1" applyBorder="1" applyAlignment="1">
      <alignment horizontal="center" vertical="top"/>
    </xf>
    <xf numFmtId="14" fontId="5" fillId="5" borderId="6" xfId="0" applyNumberFormat="1" applyFont="1" applyFill="1" applyBorder="1" applyAlignment="1">
      <alignment horizontal="center" vertical="top"/>
    </xf>
    <xf numFmtId="14" fontId="5" fillId="5" borderId="8" xfId="0" applyNumberFormat="1" applyFont="1" applyFill="1" applyBorder="1" applyAlignment="1">
      <alignment horizontal="center" vertical="top"/>
    </xf>
    <xf numFmtId="14" fontId="5" fillId="5" borderId="7" xfId="0" applyNumberFormat="1" applyFont="1" applyFill="1" applyBorder="1" applyAlignment="1">
      <alignment horizontal="center" vertical="top"/>
    </xf>
    <xf numFmtId="0" fontId="5" fillId="4" borderId="6"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7" xfId="0" applyFont="1" applyFill="1" applyBorder="1" applyAlignment="1">
      <alignment horizontal="center" vertical="top" wrapText="1"/>
    </xf>
    <xf numFmtId="14" fontId="4" fillId="4" borderId="6" xfId="0" applyNumberFormat="1" applyFont="1" applyFill="1" applyBorder="1" applyAlignment="1">
      <alignment horizontal="center" vertical="top"/>
    </xf>
    <xf numFmtId="14" fontId="4" fillId="4" borderId="8" xfId="0" applyNumberFormat="1" applyFont="1" applyFill="1" applyBorder="1" applyAlignment="1">
      <alignment horizontal="center" vertical="top"/>
    </xf>
    <xf numFmtId="14" fontId="4" fillId="4" borderId="7" xfId="0" applyNumberFormat="1" applyFont="1" applyFill="1" applyBorder="1" applyAlignment="1">
      <alignment horizontal="center" vertical="top"/>
    </xf>
    <xf numFmtId="14" fontId="4" fillId="0" borderId="6" xfId="0" applyNumberFormat="1" applyFont="1" applyBorder="1" applyAlignment="1">
      <alignment horizontal="center" vertical="top"/>
    </xf>
    <xf numFmtId="14" fontId="4" fillId="0" borderId="8" xfId="0" applyNumberFormat="1" applyFont="1" applyBorder="1" applyAlignment="1">
      <alignment horizontal="center" vertical="top"/>
    </xf>
    <xf numFmtId="164" fontId="4" fillId="0" borderId="6" xfId="0" applyNumberFormat="1" applyFont="1" applyBorder="1" applyAlignment="1">
      <alignment horizontal="center" vertical="top" wrapText="1"/>
    </xf>
    <xf numFmtId="0" fontId="0" fillId="0" borderId="7" xfId="0" applyBorder="1" applyAlignment="1">
      <alignment horizontal="center" vertical="top" wrapText="1"/>
    </xf>
    <xf numFmtId="164" fontId="4" fillId="0" borderId="6" xfId="0" applyNumberFormat="1" applyFont="1" applyBorder="1"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4" fillId="4" borderId="11" xfId="0" applyFont="1" applyFill="1" applyBorder="1" applyAlignment="1">
      <alignment horizontal="center" vertical="top" wrapText="1"/>
    </xf>
    <xf numFmtId="0" fontId="4" fillId="4" borderId="9" xfId="0" applyFont="1" applyFill="1" applyBorder="1" applyAlignment="1">
      <alignment horizontal="center" vertical="top"/>
    </xf>
    <xf numFmtId="0" fontId="4" fillId="4" borderId="5" xfId="0" applyFont="1" applyFill="1" applyBorder="1" applyAlignment="1">
      <alignment horizontal="center" vertical="top"/>
    </xf>
    <xf numFmtId="0" fontId="8" fillId="2" borderId="11" xfId="0" applyFont="1" applyFill="1" applyBorder="1" applyAlignment="1">
      <alignment horizontal="center" vertical="top" wrapText="1"/>
    </xf>
    <xf numFmtId="0" fontId="8" fillId="2" borderId="9" xfId="0" applyFont="1" applyFill="1" applyBorder="1" applyAlignment="1">
      <alignment horizontal="center" vertical="top"/>
    </xf>
    <xf numFmtId="0" fontId="8" fillId="2" borderId="5" xfId="0" applyFont="1" applyFill="1" applyBorder="1" applyAlignment="1">
      <alignment horizontal="center" vertical="top"/>
    </xf>
    <xf numFmtId="0" fontId="8" fillId="4" borderId="11" xfId="0" applyFont="1" applyFill="1" applyBorder="1" applyAlignment="1">
      <alignment horizontal="center" vertical="top" wrapText="1"/>
    </xf>
    <xf numFmtId="0" fontId="8" fillId="4" borderId="9" xfId="0" applyFont="1" applyFill="1" applyBorder="1" applyAlignment="1">
      <alignment horizontal="center" vertical="top"/>
    </xf>
    <xf numFmtId="0" fontId="8" fillId="4" borderId="5" xfId="0" applyFont="1" applyFill="1" applyBorder="1" applyAlignment="1">
      <alignment horizontal="center" vertical="top"/>
    </xf>
    <xf numFmtId="14" fontId="4" fillId="0" borderId="7" xfId="0" applyNumberFormat="1" applyFont="1" applyBorder="1" applyAlignment="1">
      <alignment horizontal="center" vertical="top"/>
    </xf>
    <xf numFmtId="49" fontId="4" fillId="0" borderId="6" xfId="0" applyNumberFormat="1" applyFont="1" applyBorder="1" applyAlignment="1">
      <alignment horizontal="center" vertical="top"/>
    </xf>
    <xf numFmtId="49" fontId="4" fillId="0" borderId="8" xfId="0" applyNumberFormat="1" applyFont="1" applyBorder="1" applyAlignment="1">
      <alignment horizontal="center" vertical="top"/>
    </xf>
    <xf numFmtId="0" fontId="8" fillId="3" borderId="6"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7" xfId="0" applyFont="1" applyFill="1" applyBorder="1" applyAlignment="1">
      <alignment horizontal="center" vertical="top" wrapText="1"/>
    </xf>
    <xf numFmtId="49" fontId="4" fillId="4" borderId="6" xfId="0" applyNumberFormat="1" applyFont="1" applyFill="1" applyBorder="1" applyAlignment="1">
      <alignment horizontal="center" vertical="top"/>
    </xf>
    <xf numFmtId="49" fontId="4" fillId="4" borderId="8" xfId="0" applyNumberFormat="1" applyFont="1" applyFill="1" applyBorder="1" applyAlignment="1">
      <alignment horizontal="center" vertical="top"/>
    </xf>
    <xf numFmtId="49" fontId="4" fillId="4" borderId="7" xfId="0" applyNumberFormat="1" applyFont="1" applyFill="1" applyBorder="1" applyAlignment="1">
      <alignment horizontal="center" vertical="top"/>
    </xf>
    <xf numFmtId="0" fontId="4" fillId="4" borderId="6" xfId="0" applyFont="1" applyFill="1" applyBorder="1" applyAlignment="1">
      <alignment horizontal="center" vertical="top" wrapText="1"/>
    </xf>
    <xf numFmtId="0" fontId="4" fillId="4" borderId="8" xfId="0" applyFont="1" applyFill="1" applyBorder="1" applyAlignment="1">
      <alignment horizontal="center" vertical="top" wrapText="1"/>
    </xf>
    <xf numFmtId="0" fontId="4" fillId="4" borderId="7" xfId="0" applyFont="1" applyFill="1" applyBorder="1" applyAlignment="1">
      <alignment horizontal="center" vertical="top" wrapText="1"/>
    </xf>
    <xf numFmtId="49" fontId="4" fillId="0" borderId="7" xfId="0" applyNumberFormat="1" applyFont="1" applyBorder="1" applyAlignment="1">
      <alignment horizontal="center" vertical="top"/>
    </xf>
    <xf numFmtId="49" fontId="8" fillId="3" borderId="6" xfId="0" applyNumberFormat="1" applyFont="1" applyFill="1" applyBorder="1" applyAlignment="1">
      <alignment horizontal="center" vertical="top"/>
    </xf>
    <xf numFmtId="49" fontId="8" fillId="3" borderId="8" xfId="0" applyNumberFormat="1" applyFont="1" applyFill="1" applyBorder="1" applyAlignment="1">
      <alignment horizontal="center" vertical="top"/>
    </xf>
    <xf numFmtId="49" fontId="8" fillId="3" borderId="7" xfId="0" applyNumberFormat="1" applyFont="1" applyFill="1" applyBorder="1" applyAlignment="1">
      <alignment horizontal="center" vertical="top"/>
    </xf>
    <xf numFmtId="0" fontId="4" fillId="4" borderId="11" xfId="0" applyFont="1" applyFill="1" applyBorder="1" applyAlignment="1">
      <alignment horizontal="center" vertical="top"/>
    </xf>
    <xf numFmtId="49" fontId="4" fillId="5" borderId="6" xfId="0" applyNumberFormat="1" applyFont="1" applyFill="1" applyBorder="1" applyAlignment="1">
      <alignment horizontal="center" vertical="top"/>
    </xf>
    <xf numFmtId="49" fontId="4" fillId="5" borderId="8" xfId="0" applyNumberFormat="1" applyFont="1" applyFill="1" applyBorder="1" applyAlignment="1">
      <alignment horizontal="center" vertical="top"/>
    </xf>
    <xf numFmtId="0" fontId="4" fillId="5" borderId="11" xfId="0" applyFont="1" applyFill="1" applyBorder="1" applyAlignment="1">
      <alignment horizontal="center" vertical="top" wrapText="1"/>
    </xf>
    <xf numFmtId="0" fontId="4" fillId="5" borderId="9" xfId="0" applyFont="1" applyFill="1" applyBorder="1" applyAlignment="1">
      <alignment horizontal="center" vertical="top"/>
    </xf>
    <xf numFmtId="0" fontId="4" fillId="5" borderId="5" xfId="0" applyFont="1" applyFill="1" applyBorder="1" applyAlignment="1">
      <alignment horizontal="center" vertical="top"/>
    </xf>
    <xf numFmtId="0" fontId="4" fillId="0" borderId="11" xfId="0" applyFont="1" applyBorder="1" applyAlignment="1">
      <alignment horizontal="center" vertical="top" wrapText="1"/>
    </xf>
    <xf numFmtId="0" fontId="4" fillId="0" borderId="9" xfId="0" applyFont="1" applyBorder="1" applyAlignment="1">
      <alignment horizontal="center" vertical="top"/>
    </xf>
    <xf numFmtId="0" fontId="4" fillId="0" borderId="5" xfId="0" applyFont="1" applyBorder="1" applyAlignment="1">
      <alignment horizontal="center" vertical="top"/>
    </xf>
    <xf numFmtId="0" fontId="8" fillId="2" borderId="6" xfId="0"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5" borderId="8" xfId="0" applyFont="1" applyFill="1" applyBorder="1" applyAlignment="1">
      <alignment horizontal="center" vertical="top" wrapText="1"/>
    </xf>
    <xf numFmtId="0" fontId="8" fillId="5" borderId="7" xfId="0" applyFont="1" applyFill="1" applyBorder="1" applyAlignment="1">
      <alignment horizontal="center" vertical="top" wrapText="1"/>
    </xf>
    <xf numFmtId="0" fontId="8" fillId="4" borderId="6" xfId="0" applyFont="1" applyFill="1" applyBorder="1" applyAlignment="1">
      <alignment horizontal="center" vertical="top" wrapText="1"/>
    </xf>
    <xf numFmtId="0" fontId="8" fillId="4" borderId="8" xfId="0" applyFont="1" applyFill="1" applyBorder="1" applyAlignment="1">
      <alignment horizontal="center" vertical="top" wrapText="1"/>
    </xf>
    <xf numFmtId="0" fontId="8" fillId="4" borderId="7" xfId="0" applyFont="1" applyFill="1" applyBorder="1" applyAlignment="1">
      <alignment horizontal="center" vertical="top" wrapText="1"/>
    </xf>
    <xf numFmtId="0" fontId="11" fillId="0" borderId="6" xfId="0" applyFont="1" applyBorder="1" applyAlignment="1">
      <alignment horizontal="center" vertical="top" wrapText="1"/>
    </xf>
    <xf numFmtId="0" fontId="11" fillId="0" borderId="8" xfId="0" applyFont="1" applyBorder="1" applyAlignment="1">
      <alignment horizontal="center" vertical="top" wrapText="1"/>
    </xf>
    <xf numFmtId="0" fontId="11" fillId="0" borderId="7" xfId="0" applyFont="1" applyBorder="1" applyAlignment="1">
      <alignment horizontal="center" vertical="top" wrapText="1"/>
    </xf>
    <xf numFmtId="49" fontId="4" fillId="5" borderId="7" xfId="0" applyNumberFormat="1" applyFont="1" applyFill="1" applyBorder="1" applyAlignment="1">
      <alignment horizontal="center" vertical="top"/>
    </xf>
    <xf numFmtId="0" fontId="11" fillId="5" borderId="6" xfId="0" applyFont="1" applyFill="1" applyBorder="1" applyAlignment="1">
      <alignment horizontal="center" vertical="top" wrapText="1"/>
    </xf>
    <xf numFmtId="0" fontId="11" fillId="5" borderId="8" xfId="0" applyFont="1" applyFill="1" applyBorder="1" applyAlignment="1">
      <alignment horizontal="center" vertical="top" wrapText="1"/>
    </xf>
    <xf numFmtId="0" fontId="11" fillId="5" borderId="7" xfId="0" applyFont="1" applyFill="1" applyBorder="1" applyAlignment="1">
      <alignment horizontal="center" vertical="top" wrapText="1"/>
    </xf>
    <xf numFmtId="0" fontId="6" fillId="0" borderId="0" xfId="0" applyFont="1" applyAlignment="1">
      <alignment horizontal="left"/>
    </xf>
    <xf numFmtId="0" fontId="4" fillId="3" borderId="11"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6"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7" xfId="0" applyFont="1" applyFill="1" applyBorder="1" applyAlignment="1">
      <alignment horizontal="center" vertical="top" wrapText="1"/>
    </xf>
    <xf numFmtId="0" fontId="7" fillId="0" borderId="0" xfId="0" applyFont="1" applyAlignment="1">
      <alignment horizontal="center" wrapText="1"/>
    </xf>
    <xf numFmtId="0" fontId="7" fillId="0" borderId="0" xfId="0" applyFont="1" applyAlignment="1">
      <alignment horizontal="center"/>
    </xf>
    <xf numFmtId="0" fontId="4" fillId="0" borderId="6" xfId="0" applyFont="1" applyBorder="1" applyAlignment="1">
      <alignment horizontal="center" vertical="top"/>
    </xf>
    <xf numFmtId="0" fontId="4" fillId="0" borderId="8" xfId="0" applyFont="1" applyBorder="1" applyAlignment="1">
      <alignment horizontal="center" vertical="top"/>
    </xf>
    <xf numFmtId="0" fontId="4" fillId="0" borderId="7" xfId="0" applyFont="1" applyBorder="1" applyAlignment="1">
      <alignment horizontal="center" vertical="top"/>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49" fontId="8" fillId="4" borderId="6" xfId="0" applyNumberFormat="1" applyFont="1" applyFill="1" applyBorder="1" applyAlignment="1">
      <alignment horizontal="center" vertical="top"/>
    </xf>
    <xf numFmtId="49" fontId="8" fillId="4" borderId="8" xfId="0" applyNumberFormat="1" applyFont="1" applyFill="1" applyBorder="1" applyAlignment="1">
      <alignment horizontal="center" vertical="top"/>
    </xf>
    <xf numFmtId="49" fontId="8" fillId="4" borderId="7" xfId="0" applyNumberFormat="1" applyFont="1" applyFill="1" applyBorder="1" applyAlignment="1">
      <alignment horizontal="center" vertical="top"/>
    </xf>
    <xf numFmtId="49" fontId="4" fillId="3" borderId="6" xfId="0" applyNumberFormat="1" applyFont="1" applyFill="1" applyBorder="1" applyAlignment="1">
      <alignment horizontal="center" vertical="top"/>
    </xf>
    <xf numFmtId="49" fontId="4" fillId="3" borderId="8" xfId="0" applyNumberFormat="1" applyFont="1" applyFill="1" applyBorder="1" applyAlignment="1">
      <alignment horizontal="center" vertical="top"/>
    </xf>
    <xf numFmtId="49" fontId="4" fillId="3" borderId="7" xfId="0" applyNumberFormat="1" applyFont="1" applyFill="1" applyBorder="1" applyAlignment="1">
      <alignment horizontal="center" vertical="top"/>
    </xf>
    <xf numFmtId="0" fontId="8" fillId="3" borderId="11" xfId="0" applyFont="1" applyFill="1" applyBorder="1" applyAlignment="1">
      <alignment horizontal="center" vertical="top" wrapText="1"/>
    </xf>
    <xf numFmtId="0" fontId="8" fillId="3" borderId="9" xfId="0" applyFont="1" applyFill="1" applyBorder="1" applyAlignment="1">
      <alignment horizontal="center" vertical="top"/>
    </xf>
    <xf numFmtId="0" fontId="8" fillId="3" borderId="5" xfId="0" applyFont="1" applyFill="1" applyBorder="1" applyAlignment="1">
      <alignment horizontal="center" vertical="top"/>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12" fillId="3" borderId="6"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7" xfId="0" applyFont="1" applyFill="1" applyBorder="1" applyAlignment="1">
      <alignment horizontal="center" vertical="top" wrapText="1"/>
    </xf>
    <xf numFmtId="49" fontId="8" fillId="5" borderId="6" xfId="0" applyNumberFormat="1" applyFont="1" applyFill="1" applyBorder="1" applyAlignment="1">
      <alignment horizontal="center" vertical="top"/>
    </xf>
    <xf numFmtId="49" fontId="8" fillId="5" borderId="8" xfId="0" applyNumberFormat="1" applyFont="1" applyFill="1" applyBorder="1" applyAlignment="1">
      <alignment horizontal="center" vertical="top"/>
    </xf>
    <xf numFmtId="49" fontId="8" fillId="5" borderId="7" xfId="0" applyNumberFormat="1" applyFont="1" applyFill="1" applyBorder="1" applyAlignment="1">
      <alignment horizontal="center" vertical="top"/>
    </xf>
    <xf numFmtId="0" fontId="4"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164" fontId="4" fillId="0" borderId="1" xfId="0" applyNumberFormat="1" applyFont="1" applyBorder="1" applyAlignment="1">
      <alignment horizontal="center" vertical="top" wrapText="1"/>
    </xf>
    <xf numFmtId="0" fontId="10" fillId="3" borderId="6" xfId="0" applyFont="1" applyFill="1" applyBorder="1" applyAlignment="1">
      <alignment horizontal="center" vertical="top" wrapText="1"/>
    </xf>
    <xf numFmtId="0" fontId="10" fillId="3" borderId="8" xfId="0" applyFont="1" applyFill="1" applyBorder="1" applyAlignment="1">
      <alignment horizontal="center" vertical="top" wrapText="1"/>
    </xf>
    <xf numFmtId="0" fontId="10" fillId="3" borderId="7" xfId="0" applyFont="1" applyFill="1" applyBorder="1" applyAlignment="1">
      <alignment horizontal="center" vertical="top" wrapText="1"/>
    </xf>
    <xf numFmtId="0" fontId="14" fillId="0" borderId="8" xfId="0" applyFont="1" applyBorder="1" applyAlignment="1">
      <alignment horizontal="center" vertical="top" wrapText="1"/>
    </xf>
    <xf numFmtId="0" fontId="14" fillId="0" borderId="7" xfId="0" applyFont="1" applyBorder="1" applyAlignment="1">
      <alignment horizontal="center" vertical="top" wrapText="1"/>
    </xf>
    <xf numFmtId="0" fontId="8" fillId="4" borderId="11" xfId="0" applyFont="1" applyFill="1" applyBorder="1" applyAlignment="1">
      <alignment horizontal="center" vertical="top"/>
    </xf>
    <xf numFmtId="0" fontId="4" fillId="5" borderId="11" xfId="0" applyFont="1" applyFill="1" applyBorder="1" applyAlignment="1">
      <alignment horizontal="left" vertical="top" wrapText="1"/>
    </xf>
    <xf numFmtId="0" fontId="4" fillId="5" borderId="9" xfId="0" applyFont="1" applyFill="1" applyBorder="1" applyAlignment="1">
      <alignment horizontal="left" vertical="top"/>
    </xf>
    <xf numFmtId="0" fontId="4" fillId="5" borderId="5" xfId="0" applyFont="1" applyFill="1" applyBorder="1" applyAlignment="1">
      <alignment horizontal="left" vertical="top"/>
    </xf>
  </cellXfs>
  <cellStyles count="3">
    <cellStyle name="Обычный" xfId="0" builtinId="0"/>
    <cellStyle name="Обычный 2" xfId="1"/>
    <cellStyle name="Финансовый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56"/>
  <sheetViews>
    <sheetView tabSelected="1" view="pageBreakPreview" topLeftCell="B1" zoomScale="70" zoomScaleNormal="70" zoomScaleSheetLayoutView="70" workbookViewId="0">
      <selection activeCell="K9" sqref="K9:K10"/>
    </sheetView>
  </sheetViews>
  <sheetFormatPr defaultColWidth="9.28515625" defaultRowHeight="15.75" x14ac:dyDescent="0.25"/>
  <cols>
    <col min="1" max="1" width="4" style="1" customWidth="1"/>
    <col min="2" max="2" width="9.28515625" style="1"/>
    <col min="3" max="3" width="47.42578125" style="1" customWidth="1"/>
    <col min="4" max="4" width="22.28515625" style="1" customWidth="1"/>
    <col min="5" max="5" width="12.7109375" style="2" customWidth="1"/>
    <col min="6" max="6" width="12.5703125" style="1" customWidth="1"/>
    <col min="7" max="7" width="12.5703125" style="2" customWidth="1"/>
    <col min="8" max="8" width="12.5703125" style="1" customWidth="1"/>
    <col min="9" max="9" width="28.28515625" style="1" customWidth="1"/>
    <col min="10" max="12" width="14.42578125" style="4" customWidth="1"/>
    <col min="13" max="13" width="70" style="1" customWidth="1"/>
    <col min="14" max="14" width="14.42578125" style="4" customWidth="1"/>
    <col min="15" max="15" width="10.7109375" style="1" customWidth="1"/>
    <col min="16" max="16" width="19.42578125" style="4" customWidth="1"/>
    <col min="17" max="17" width="16.28515625" style="4" customWidth="1"/>
    <col min="18" max="18" width="12.7109375" style="1" customWidth="1"/>
    <col min="19" max="16384" width="9.28515625" style="1"/>
  </cols>
  <sheetData>
    <row r="1" spans="2:17" ht="15.75" customHeight="1" x14ac:dyDescent="0.3">
      <c r="J1" s="229" t="s">
        <v>94</v>
      </c>
      <c r="K1" s="229"/>
      <c r="L1" s="229"/>
      <c r="M1" s="229"/>
      <c r="N1" s="3"/>
      <c r="O1" s="3"/>
    </row>
    <row r="2" spans="2:17" ht="15.75" customHeight="1" x14ac:dyDescent="0.3">
      <c r="J2" s="229" t="s">
        <v>93</v>
      </c>
      <c r="K2" s="229"/>
      <c r="L2" s="229"/>
      <c r="M2" s="229"/>
      <c r="N2" s="3"/>
      <c r="O2" s="3"/>
    </row>
    <row r="3" spans="2:17" ht="15.75" customHeight="1" x14ac:dyDescent="0.3">
      <c r="J3" s="229" t="s">
        <v>90</v>
      </c>
      <c r="K3" s="229"/>
      <c r="L3" s="229"/>
      <c r="M3" s="229"/>
      <c r="N3" s="3"/>
      <c r="O3" s="3"/>
    </row>
    <row r="4" spans="2:17" ht="15.75" customHeight="1" x14ac:dyDescent="0.3">
      <c r="J4" s="229" t="s">
        <v>91</v>
      </c>
      <c r="K4" s="229"/>
      <c r="L4" s="229"/>
      <c r="M4" s="229"/>
      <c r="N4" s="3"/>
      <c r="O4" s="3"/>
    </row>
    <row r="5" spans="2:17" ht="15.75" customHeight="1" x14ac:dyDescent="0.3">
      <c r="J5" s="229" t="s">
        <v>92</v>
      </c>
      <c r="K5" s="229"/>
      <c r="L5" s="229"/>
      <c r="M5" s="229"/>
      <c r="N5" s="3"/>
      <c r="O5" s="3"/>
    </row>
    <row r="7" spans="2:17" ht="96.6" customHeight="1" x14ac:dyDescent="0.3">
      <c r="B7" s="236" t="s">
        <v>137</v>
      </c>
      <c r="C7" s="237"/>
      <c r="D7" s="237"/>
      <c r="E7" s="237"/>
      <c r="F7" s="237"/>
      <c r="G7" s="237"/>
      <c r="H7" s="237"/>
      <c r="I7" s="237"/>
      <c r="J7" s="237"/>
      <c r="K7" s="237"/>
      <c r="L7" s="237"/>
      <c r="M7" s="237"/>
      <c r="N7" s="5"/>
      <c r="O7" s="5"/>
    </row>
    <row r="8" spans="2:17" ht="16.5" thickBot="1" x14ac:dyDescent="0.3">
      <c r="J8" s="6"/>
      <c r="K8" s="6"/>
      <c r="L8" s="6"/>
      <c r="N8" s="6"/>
    </row>
    <row r="9" spans="2:17" ht="75" customHeight="1" x14ac:dyDescent="0.25">
      <c r="B9" s="262" t="s">
        <v>0</v>
      </c>
      <c r="C9" s="263" t="s">
        <v>11</v>
      </c>
      <c r="D9" s="262" t="s">
        <v>1</v>
      </c>
      <c r="E9" s="262" t="s">
        <v>138</v>
      </c>
      <c r="F9" s="262"/>
      <c r="G9" s="262" t="s">
        <v>139</v>
      </c>
      <c r="H9" s="262"/>
      <c r="I9" s="262" t="s">
        <v>166</v>
      </c>
      <c r="J9" s="265" t="s">
        <v>142</v>
      </c>
      <c r="K9" s="265" t="s">
        <v>145</v>
      </c>
      <c r="L9" s="174" t="s">
        <v>143</v>
      </c>
      <c r="M9" s="262" t="s">
        <v>144</v>
      </c>
      <c r="N9" s="174" t="s">
        <v>140</v>
      </c>
      <c r="O9" s="7"/>
    </row>
    <row r="10" spans="2:17" s="11" customFormat="1" ht="45" customHeight="1" x14ac:dyDescent="0.25">
      <c r="B10" s="262"/>
      <c r="C10" s="264"/>
      <c r="D10" s="262"/>
      <c r="E10" s="8" t="s">
        <v>2</v>
      </c>
      <c r="F10" s="9" t="s">
        <v>3</v>
      </c>
      <c r="G10" s="8" t="s">
        <v>2</v>
      </c>
      <c r="H10" s="9" t="s">
        <v>3</v>
      </c>
      <c r="I10" s="154"/>
      <c r="J10" s="174"/>
      <c r="K10" s="174"/>
      <c r="L10" s="175"/>
      <c r="M10" s="154"/>
      <c r="N10" s="175"/>
      <c r="O10" s="7"/>
      <c r="P10" s="10"/>
      <c r="Q10" s="10"/>
    </row>
    <row r="11" spans="2:17" s="11" customFormat="1" x14ac:dyDescent="0.25">
      <c r="B11" s="238"/>
      <c r="C11" s="154" t="s">
        <v>115</v>
      </c>
      <c r="D11" s="148" t="s">
        <v>167</v>
      </c>
      <c r="E11" s="157" t="s">
        <v>114</v>
      </c>
      <c r="F11" s="160">
        <v>45291</v>
      </c>
      <c r="G11" s="157" t="s">
        <v>114</v>
      </c>
      <c r="H11" s="160">
        <v>45291</v>
      </c>
      <c r="I11" s="12" t="s">
        <v>4</v>
      </c>
      <c r="J11" s="13">
        <f>J12+J13+J14</f>
        <v>523922.81276</v>
      </c>
      <c r="K11" s="13">
        <f>K12+K13+K14</f>
        <v>521835.6226</v>
      </c>
      <c r="L11" s="13">
        <f>K11/J11*100</f>
        <v>99.601622584631357</v>
      </c>
      <c r="M11" s="238"/>
      <c r="N11" s="14"/>
      <c r="O11" s="15"/>
      <c r="P11" s="10">
        <v>521835.6</v>
      </c>
      <c r="Q11" s="10">
        <f>P11-K11</f>
        <v>-2.2600000025704503E-2</v>
      </c>
    </row>
    <row r="12" spans="2:17" x14ac:dyDescent="0.25">
      <c r="B12" s="239"/>
      <c r="C12" s="155"/>
      <c r="D12" s="149"/>
      <c r="E12" s="158"/>
      <c r="F12" s="161"/>
      <c r="G12" s="158"/>
      <c r="H12" s="161"/>
      <c r="I12" s="16" t="s">
        <v>176</v>
      </c>
      <c r="J12" s="13">
        <f t="shared" ref="J12:K14" si="0">J17+J172+J212+J197</f>
        <v>34969.199999999997</v>
      </c>
      <c r="K12" s="13">
        <f t="shared" si="0"/>
        <v>34969.199999999997</v>
      </c>
      <c r="L12" s="13">
        <f t="shared" ref="L12:L14" si="1">K12/J12*100</f>
        <v>100</v>
      </c>
      <c r="M12" s="211"/>
      <c r="N12" s="17"/>
      <c r="O12" s="15"/>
      <c r="P12" s="18">
        <v>35689.9</v>
      </c>
      <c r="Q12" s="18">
        <f>P12-J12</f>
        <v>720.70000000000437</v>
      </c>
    </row>
    <row r="13" spans="2:17" x14ac:dyDescent="0.25">
      <c r="B13" s="239"/>
      <c r="C13" s="155"/>
      <c r="D13" s="149"/>
      <c r="E13" s="158"/>
      <c r="F13" s="161"/>
      <c r="G13" s="158"/>
      <c r="H13" s="161"/>
      <c r="I13" s="16" t="s">
        <v>6</v>
      </c>
      <c r="J13" s="13">
        <f t="shared" si="0"/>
        <v>279126.283</v>
      </c>
      <c r="K13" s="13">
        <f t="shared" si="0"/>
        <v>279047.02984999999</v>
      </c>
      <c r="L13" s="13">
        <f t="shared" si="1"/>
        <v>99.971606704625515</v>
      </c>
      <c r="M13" s="211"/>
      <c r="N13" s="17"/>
      <c r="O13" s="15"/>
      <c r="P13" s="18">
        <v>278405.59999999998</v>
      </c>
      <c r="Q13" s="18">
        <f>P13-J13</f>
        <v>-720.68300000001909</v>
      </c>
    </row>
    <row r="14" spans="2:17" x14ac:dyDescent="0.25">
      <c r="B14" s="239"/>
      <c r="C14" s="155"/>
      <c r="D14" s="149"/>
      <c r="E14" s="158"/>
      <c r="F14" s="161"/>
      <c r="G14" s="158"/>
      <c r="H14" s="161"/>
      <c r="I14" s="16" t="s">
        <v>7</v>
      </c>
      <c r="J14" s="13">
        <f t="shared" si="0"/>
        <v>209827.32975999999</v>
      </c>
      <c r="K14" s="13">
        <f t="shared" si="0"/>
        <v>207819.39274999997</v>
      </c>
      <c r="L14" s="13">
        <f t="shared" si="1"/>
        <v>99.043052679411829</v>
      </c>
      <c r="M14" s="211"/>
      <c r="N14" s="17"/>
      <c r="O14" s="15"/>
      <c r="P14" s="18">
        <v>209827.3</v>
      </c>
      <c r="Q14" s="18">
        <f>P14-J14</f>
        <v>-2.9760000004898757E-2</v>
      </c>
    </row>
    <row r="15" spans="2:17" ht="31.5" x14ac:dyDescent="0.25">
      <c r="B15" s="240"/>
      <c r="C15" s="156"/>
      <c r="D15" s="150"/>
      <c r="E15" s="159"/>
      <c r="F15" s="162"/>
      <c r="G15" s="159"/>
      <c r="H15" s="162"/>
      <c r="I15" s="16" t="s">
        <v>8</v>
      </c>
      <c r="J15" s="13">
        <v>0</v>
      </c>
      <c r="K15" s="13">
        <v>0</v>
      </c>
      <c r="L15" s="13">
        <v>0</v>
      </c>
      <c r="M15" s="212"/>
      <c r="N15" s="19"/>
      <c r="O15" s="15"/>
    </row>
    <row r="16" spans="2:17" s="25" customFormat="1" ht="15.6" customHeight="1" x14ac:dyDescent="0.25">
      <c r="B16" s="247" t="s">
        <v>44</v>
      </c>
      <c r="C16" s="191" t="s">
        <v>116</v>
      </c>
      <c r="D16" s="233" t="s">
        <v>167</v>
      </c>
      <c r="E16" s="157" t="s">
        <v>114</v>
      </c>
      <c r="F16" s="160">
        <v>45291</v>
      </c>
      <c r="G16" s="157" t="s">
        <v>114</v>
      </c>
      <c r="H16" s="160">
        <v>45291</v>
      </c>
      <c r="I16" s="20" t="s">
        <v>4</v>
      </c>
      <c r="J16" s="21">
        <f>J17+J18+J19</f>
        <v>472315.90876000002</v>
      </c>
      <c r="K16" s="21">
        <f>K17+K18+K19</f>
        <v>470285.07594000001</v>
      </c>
      <c r="L16" s="21">
        <f>K16/J16*100</f>
        <v>99.570026589760303</v>
      </c>
      <c r="M16" s="230"/>
      <c r="N16" s="22"/>
      <c r="O16" s="23"/>
      <c r="P16" s="24">
        <v>470285.1</v>
      </c>
      <c r="Q16" s="10">
        <f>P16-K16</f>
        <v>2.4059999966993928E-2</v>
      </c>
    </row>
    <row r="17" spans="2:17" s="29" customFormat="1" ht="24" customHeight="1" x14ac:dyDescent="0.25">
      <c r="B17" s="248"/>
      <c r="C17" s="192"/>
      <c r="D17" s="234"/>
      <c r="E17" s="158"/>
      <c r="F17" s="161"/>
      <c r="G17" s="158"/>
      <c r="H17" s="161"/>
      <c r="I17" s="26" t="s">
        <v>176</v>
      </c>
      <c r="J17" s="21">
        <f>J22+J53+J117+J137+J157+J162+J167</f>
        <v>23677.9</v>
      </c>
      <c r="K17" s="21">
        <f>K22+K53+K117+K137+K157+K162+K167</f>
        <v>23677.9</v>
      </c>
      <c r="L17" s="21">
        <f>K17/J17*100</f>
        <v>100</v>
      </c>
      <c r="M17" s="231"/>
      <c r="N17" s="27"/>
      <c r="O17" s="23"/>
      <c r="P17" s="28"/>
      <c r="Q17" s="28"/>
    </row>
    <row r="18" spans="2:17" s="29" customFormat="1" ht="27.75" customHeight="1" x14ac:dyDescent="0.25">
      <c r="B18" s="248"/>
      <c r="C18" s="192"/>
      <c r="D18" s="234"/>
      <c r="E18" s="158"/>
      <c r="F18" s="161"/>
      <c r="G18" s="158"/>
      <c r="H18" s="161"/>
      <c r="I18" s="26" t="s">
        <v>6</v>
      </c>
      <c r="J18" s="21">
        <f>J23+J54+J118+J138+J158+J163+J168</f>
        <v>266243.48300000001</v>
      </c>
      <c r="K18" s="21">
        <f>K23+K54+K118+K138+K158+K163+K168</f>
        <v>266220.49459999998</v>
      </c>
      <c r="L18" s="21">
        <f>K18/J18*100</f>
        <v>99.991365647811932</v>
      </c>
      <c r="M18" s="231"/>
      <c r="N18" s="27"/>
      <c r="O18" s="23"/>
      <c r="P18" s="28"/>
      <c r="Q18" s="28"/>
    </row>
    <row r="19" spans="2:17" s="29" customFormat="1" ht="20.25" customHeight="1" x14ac:dyDescent="0.25">
      <c r="B19" s="248"/>
      <c r="C19" s="192"/>
      <c r="D19" s="234"/>
      <c r="E19" s="158"/>
      <c r="F19" s="161"/>
      <c r="G19" s="158"/>
      <c r="H19" s="161"/>
      <c r="I19" s="26" t="s">
        <v>7</v>
      </c>
      <c r="J19" s="21">
        <f>J24+J55+J119+J139+J159+J164+J169+J154</f>
        <v>182394.52575999999</v>
      </c>
      <c r="K19" s="21">
        <f>K24+K55+K119+K139+K159+K164+K169+K154</f>
        <v>180386.68133999998</v>
      </c>
      <c r="L19" s="21">
        <f>K19/J19*100</f>
        <v>98.899175064803217</v>
      </c>
      <c r="M19" s="231"/>
      <c r="N19" s="27"/>
      <c r="O19" s="23"/>
      <c r="P19" s="28"/>
      <c r="Q19" s="28"/>
    </row>
    <row r="20" spans="2:17" s="29" customFormat="1" ht="31.5" x14ac:dyDescent="0.25">
      <c r="B20" s="249"/>
      <c r="C20" s="193"/>
      <c r="D20" s="235"/>
      <c r="E20" s="159"/>
      <c r="F20" s="162"/>
      <c r="G20" s="159"/>
      <c r="H20" s="162"/>
      <c r="I20" s="26" t="s">
        <v>8</v>
      </c>
      <c r="J20" s="21" t="s">
        <v>63</v>
      </c>
      <c r="K20" s="21" t="s">
        <v>63</v>
      </c>
      <c r="L20" s="21"/>
      <c r="M20" s="232"/>
      <c r="N20" s="30"/>
      <c r="O20" s="23"/>
      <c r="P20" s="28"/>
      <c r="Q20" s="28"/>
    </row>
    <row r="21" spans="2:17" s="36" customFormat="1" ht="29.25" customHeight="1" x14ac:dyDescent="0.25">
      <c r="B21" s="194" t="s">
        <v>9</v>
      </c>
      <c r="C21" s="219" t="s">
        <v>10</v>
      </c>
      <c r="D21" s="197"/>
      <c r="E21" s="157" t="s">
        <v>114</v>
      </c>
      <c r="F21" s="160">
        <v>45291</v>
      </c>
      <c r="G21" s="157" t="s">
        <v>114</v>
      </c>
      <c r="H21" s="160">
        <v>45291</v>
      </c>
      <c r="I21" s="31" t="s">
        <v>4</v>
      </c>
      <c r="J21" s="32">
        <f>J22+J23+J24+J25</f>
        <v>240430.16399999999</v>
      </c>
      <c r="K21" s="32">
        <f>K22+K23+K24+K25</f>
        <v>238427.80228999999</v>
      </c>
      <c r="L21" s="32">
        <f>K21/J21*100</f>
        <v>99.167175334123215</v>
      </c>
      <c r="M21" s="204"/>
      <c r="N21" s="33"/>
      <c r="O21" s="34"/>
      <c r="P21" s="35">
        <f>P23+P24</f>
        <v>240430.2</v>
      </c>
      <c r="Q21" s="35">
        <f>J21-P21</f>
        <v>-3.6000000021886081E-2</v>
      </c>
    </row>
    <row r="22" spans="2:17" s="40" customFormat="1" ht="29.25" customHeight="1" x14ac:dyDescent="0.25">
      <c r="B22" s="195"/>
      <c r="C22" s="220"/>
      <c r="D22" s="198"/>
      <c r="E22" s="158"/>
      <c r="F22" s="161"/>
      <c r="G22" s="158"/>
      <c r="H22" s="161"/>
      <c r="I22" s="37" t="s">
        <v>176</v>
      </c>
      <c r="J22" s="32">
        <v>0</v>
      </c>
      <c r="K22" s="32">
        <v>0</v>
      </c>
      <c r="L22" s="32">
        <v>0</v>
      </c>
      <c r="M22" s="180"/>
      <c r="N22" s="38"/>
      <c r="O22" s="34"/>
      <c r="P22" s="39"/>
      <c r="Q22" s="39"/>
    </row>
    <row r="23" spans="2:17" s="40" customFormat="1" ht="29.25" customHeight="1" x14ac:dyDescent="0.25">
      <c r="B23" s="195"/>
      <c r="C23" s="220"/>
      <c r="D23" s="198"/>
      <c r="E23" s="158"/>
      <c r="F23" s="161"/>
      <c r="G23" s="158"/>
      <c r="H23" s="161"/>
      <c r="I23" s="37" t="s">
        <v>6</v>
      </c>
      <c r="J23" s="32">
        <f>J27+J30+J33+J36+J39+J42+J46+J50</f>
        <v>118788.88299999999</v>
      </c>
      <c r="K23" s="32">
        <f>K27+K30+K33+K36+K39+K42+K46+K50</f>
        <v>118788.90999999999</v>
      </c>
      <c r="L23" s="32">
        <f>K23/J23*100</f>
        <v>100.00002272939969</v>
      </c>
      <c r="M23" s="180"/>
      <c r="N23" s="38"/>
      <c r="O23" s="34"/>
      <c r="P23" s="39">
        <v>118788.9</v>
      </c>
      <c r="Q23" s="39">
        <f>J23-P23</f>
        <v>-1.7000000007101335E-2</v>
      </c>
    </row>
    <row r="24" spans="2:17" s="40" customFormat="1" ht="29.25" customHeight="1" x14ac:dyDescent="0.25">
      <c r="B24" s="195"/>
      <c r="C24" s="220"/>
      <c r="D24" s="198"/>
      <c r="E24" s="158"/>
      <c r="F24" s="161"/>
      <c r="G24" s="158"/>
      <c r="H24" s="161"/>
      <c r="I24" s="37" t="s">
        <v>7</v>
      </c>
      <c r="J24" s="32">
        <f>J28+J31+J34+J37+J40+J43+J47</f>
        <v>121641.281</v>
      </c>
      <c r="K24" s="32">
        <f>K28+K31+K34+K37+K40+K43+K47</f>
        <v>119638.89229</v>
      </c>
      <c r="L24" s="32">
        <f>K24/J24*100</f>
        <v>98.353857593788405</v>
      </c>
      <c r="M24" s="180"/>
      <c r="N24" s="38"/>
      <c r="O24" s="34"/>
      <c r="P24" s="39">
        <v>121641.3</v>
      </c>
      <c r="Q24" s="41">
        <f>J24-P24</f>
        <v>-1.9000000000232831E-2</v>
      </c>
    </row>
    <row r="25" spans="2:17" s="40" customFormat="1" ht="29.25" customHeight="1" x14ac:dyDescent="0.25">
      <c r="B25" s="196"/>
      <c r="C25" s="221"/>
      <c r="D25" s="199"/>
      <c r="E25" s="159"/>
      <c r="F25" s="162"/>
      <c r="G25" s="159"/>
      <c r="H25" s="162"/>
      <c r="I25" s="37" t="s">
        <v>8</v>
      </c>
      <c r="J25" s="32">
        <v>0</v>
      </c>
      <c r="K25" s="32">
        <v>0</v>
      </c>
      <c r="L25" s="32">
        <v>0</v>
      </c>
      <c r="M25" s="181"/>
      <c r="N25" s="42"/>
      <c r="O25" s="34"/>
      <c r="P25" s="39"/>
      <c r="Q25" s="39"/>
    </row>
    <row r="26" spans="2:17" s="11" customFormat="1" ht="29.25" customHeight="1" x14ac:dyDescent="0.25">
      <c r="B26" s="189" t="s">
        <v>13</v>
      </c>
      <c r="C26" s="154" t="s">
        <v>12</v>
      </c>
      <c r="D26" s="154"/>
      <c r="E26" s="157"/>
      <c r="F26" s="160"/>
      <c r="G26" s="157"/>
      <c r="H26" s="160"/>
      <c r="I26" s="43" t="s">
        <v>4</v>
      </c>
      <c r="J26" s="44">
        <f>J27+J28</f>
        <v>177208.45</v>
      </c>
      <c r="K26" s="44">
        <f>K27+K28</f>
        <v>176208.50399999999</v>
      </c>
      <c r="L26" s="13">
        <f>K26/J26*100</f>
        <v>99.435723296490636</v>
      </c>
      <c r="M26" s="154" t="s">
        <v>57</v>
      </c>
      <c r="N26" s="44"/>
      <c r="O26" s="7"/>
      <c r="P26" s="10"/>
      <c r="Q26" s="10"/>
    </row>
    <row r="27" spans="2:17" ht="29.25" customHeight="1" x14ac:dyDescent="0.25">
      <c r="B27" s="190"/>
      <c r="C27" s="155"/>
      <c r="D27" s="155"/>
      <c r="E27" s="158"/>
      <c r="F27" s="161"/>
      <c r="G27" s="158"/>
      <c r="H27" s="161"/>
      <c r="I27" s="16" t="s">
        <v>6</v>
      </c>
      <c r="J27" s="45">
        <v>115632.4</v>
      </c>
      <c r="K27" s="45">
        <v>115632.4</v>
      </c>
      <c r="L27" s="13">
        <f>K27/J27*100</f>
        <v>100</v>
      </c>
      <c r="M27" s="155"/>
      <c r="N27" s="46"/>
      <c r="O27" s="7"/>
    </row>
    <row r="28" spans="2:17" ht="29.25" customHeight="1" x14ac:dyDescent="0.25">
      <c r="B28" s="190"/>
      <c r="C28" s="155"/>
      <c r="D28" s="155"/>
      <c r="E28" s="158"/>
      <c r="F28" s="161"/>
      <c r="G28" s="158"/>
      <c r="H28" s="161"/>
      <c r="I28" s="16" t="s">
        <v>7</v>
      </c>
      <c r="J28" s="45">
        <v>61576.05</v>
      </c>
      <c r="K28" s="45">
        <v>60576.103999999999</v>
      </c>
      <c r="L28" s="13">
        <f>K28/J28*100</f>
        <v>98.376079660842151</v>
      </c>
      <c r="M28" s="156"/>
      <c r="N28" s="47"/>
      <c r="O28" s="7"/>
    </row>
    <row r="29" spans="2:17" s="11" customFormat="1" ht="29.25" customHeight="1" x14ac:dyDescent="0.25">
      <c r="B29" s="189" t="s">
        <v>14</v>
      </c>
      <c r="C29" s="157" t="s">
        <v>177</v>
      </c>
      <c r="D29" s="154"/>
      <c r="E29" s="157"/>
      <c r="F29" s="160"/>
      <c r="G29" s="157"/>
      <c r="H29" s="160"/>
      <c r="I29" s="43" t="s">
        <v>4</v>
      </c>
      <c r="J29" s="44">
        <f>J30+J31</f>
        <v>955.57</v>
      </c>
      <c r="K29" s="44">
        <f>K30+K31</f>
        <v>955.57</v>
      </c>
      <c r="L29" s="13">
        <f>K29/J29*100</f>
        <v>100</v>
      </c>
      <c r="M29" s="241" t="s">
        <v>181</v>
      </c>
      <c r="N29" s="14" t="s">
        <v>141</v>
      </c>
      <c r="O29" s="7"/>
      <c r="P29" s="10"/>
      <c r="Q29" s="10"/>
    </row>
    <row r="30" spans="2:17" ht="29.25" customHeight="1" x14ac:dyDescent="0.25">
      <c r="B30" s="190"/>
      <c r="C30" s="158"/>
      <c r="D30" s="155"/>
      <c r="E30" s="158"/>
      <c r="F30" s="161"/>
      <c r="G30" s="158"/>
      <c r="H30" s="161"/>
      <c r="I30" s="16" t="s">
        <v>6</v>
      </c>
      <c r="J30" s="45">
        <v>955.57</v>
      </c>
      <c r="K30" s="45">
        <v>955.57</v>
      </c>
      <c r="L30" s="13">
        <f>K30/J30*100</f>
        <v>100</v>
      </c>
      <c r="M30" s="242"/>
      <c r="N30" s="48"/>
      <c r="O30" s="7"/>
    </row>
    <row r="31" spans="2:17" ht="222" customHeight="1" x14ac:dyDescent="0.25">
      <c r="B31" s="190"/>
      <c r="C31" s="158"/>
      <c r="D31" s="155"/>
      <c r="E31" s="158"/>
      <c r="F31" s="161"/>
      <c r="G31" s="158"/>
      <c r="H31" s="161"/>
      <c r="I31" s="16" t="s">
        <v>7</v>
      </c>
      <c r="J31" s="45">
        <f>136-136</f>
        <v>0</v>
      </c>
      <c r="K31" s="45">
        <f>136-136</f>
        <v>0</v>
      </c>
      <c r="L31" s="13">
        <v>0</v>
      </c>
      <c r="M31" s="243"/>
      <c r="N31" s="49"/>
      <c r="O31" s="7"/>
    </row>
    <row r="32" spans="2:17" s="54" customFormat="1" ht="45.75" customHeight="1" x14ac:dyDescent="0.25">
      <c r="B32" s="205" t="s">
        <v>15</v>
      </c>
      <c r="C32" s="148" t="s">
        <v>16</v>
      </c>
      <c r="D32" s="148"/>
      <c r="E32" s="142"/>
      <c r="F32" s="163"/>
      <c r="G32" s="142"/>
      <c r="H32" s="163"/>
      <c r="I32" s="50" t="s">
        <v>4</v>
      </c>
      <c r="J32" s="51">
        <f>J33+J34</f>
        <v>1801.231</v>
      </c>
      <c r="K32" s="51">
        <f>K33+K34</f>
        <v>1801.23152</v>
      </c>
      <c r="L32" s="13">
        <f>K32/J32*100</f>
        <v>100.00002886914561</v>
      </c>
      <c r="M32" s="142" t="s">
        <v>122</v>
      </c>
      <c r="N32" s="14" t="s">
        <v>141</v>
      </c>
      <c r="O32" s="52"/>
      <c r="P32" s="53"/>
      <c r="Q32" s="53"/>
    </row>
    <row r="33" spans="2:17" s="58" customFormat="1" ht="39" customHeight="1" x14ac:dyDescent="0.25">
      <c r="B33" s="206"/>
      <c r="C33" s="149"/>
      <c r="D33" s="149"/>
      <c r="E33" s="143"/>
      <c r="F33" s="164"/>
      <c r="G33" s="143"/>
      <c r="H33" s="164"/>
      <c r="I33" s="55" t="s">
        <v>6</v>
      </c>
      <c r="J33" s="56">
        <v>0</v>
      </c>
      <c r="K33" s="56">
        <v>0</v>
      </c>
      <c r="L33" s="56">
        <v>0</v>
      </c>
      <c r="M33" s="143"/>
      <c r="N33" s="49"/>
      <c r="O33" s="52"/>
      <c r="P33" s="57"/>
      <c r="Q33" s="57"/>
    </row>
    <row r="34" spans="2:17" s="58" customFormat="1" ht="29.25" customHeight="1" x14ac:dyDescent="0.25">
      <c r="B34" s="206"/>
      <c r="C34" s="149"/>
      <c r="D34" s="149"/>
      <c r="E34" s="143"/>
      <c r="F34" s="164"/>
      <c r="G34" s="143"/>
      <c r="H34" s="164"/>
      <c r="I34" s="55" t="s">
        <v>7</v>
      </c>
      <c r="J34" s="56">
        <v>1801.231</v>
      </c>
      <c r="K34" s="56">
        <v>1801.23152</v>
      </c>
      <c r="L34" s="13">
        <f>K34/J34*100</f>
        <v>100.00002886914561</v>
      </c>
      <c r="M34" s="144"/>
      <c r="N34" s="59"/>
      <c r="O34" s="52"/>
      <c r="P34" s="57"/>
      <c r="Q34" s="57"/>
    </row>
    <row r="35" spans="2:17" s="11" customFormat="1" ht="29.25" customHeight="1" x14ac:dyDescent="0.25">
      <c r="B35" s="189" t="s">
        <v>17</v>
      </c>
      <c r="C35" s="154" t="s">
        <v>18</v>
      </c>
      <c r="D35" s="154"/>
      <c r="E35" s="157"/>
      <c r="F35" s="160"/>
      <c r="G35" s="157"/>
      <c r="H35" s="160"/>
      <c r="I35" s="43" t="s">
        <v>4</v>
      </c>
      <c r="J35" s="44">
        <f>J36+J37</f>
        <v>70.543999999999997</v>
      </c>
      <c r="K35" s="44">
        <f>K36+K37</f>
        <v>70.543999999999997</v>
      </c>
      <c r="L35" s="13">
        <f>K35/J35*100</f>
        <v>100</v>
      </c>
      <c r="M35" s="154" t="s">
        <v>168</v>
      </c>
      <c r="N35" s="14" t="s">
        <v>141</v>
      </c>
      <c r="O35" s="7"/>
      <c r="P35" s="10"/>
      <c r="Q35" s="10"/>
    </row>
    <row r="36" spans="2:17" ht="29.25" customHeight="1" x14ac:dyDescent="0.25">
      <c r="B36" s="190"/>
      <c r="C36" s="155"/>
      <c r="D36" s="155"/>
      <c r="E36" s="158"/>
      <c r="F36" s="161"/>
      <c r="G36" s="158"/>
      <c r="H36" s="161"/>
      <c r="I36" s="16" t="s">
        <v>6</v>
      </c>
      <c r="J36" s="45">
        <v>70.543999999999997</v>
      </c>
      <c r="K36" s="45">
        <v>70.543999999999997</v>
      </c>
      <c r="L36" s="13">
        <f>K36/J36*100</f>
        <v>100</v>
      </c>
      <c r="M36" s="155"/>
      <c r="N36" s="46"/>
      <c r="O36" s="7"/>
    </row>
    <row r="37" spans="2:17" ht="112.5" customHeight="1" x14ac:dyDescent="0.25">
      <c r="B37" s="190"/>
      <c r="C37" s="155"/>
      <c r="D37" s="155"/>
      <c r="E37" s="158"/>
      <c r="F37" s="161"/>
      <c r="G37" s="158"/>
      <c r="H37" s="161"/>
      <c r="I37" s="16" t="s">
        <v>7</v>
      </c>
      <c r="J37" s="45">
        <v>0</v>
      </c>
      <c r="K37" s="45">
        <v>0</v>
      </c>
      <c r="L37" s="45">
        <v>0</v>
      </c>
      <c r="M37" s="156"/>
      <c r="N37" s="47"/>
      <c r="O37" s="7"/>
    </row>
    <row r="38" spans="2:17" s="11" customFormat="1" ht="29.25" customHeight="1" x14ac:dyDescent="0.25">
      <c r="B38" s="189" t="s">
        <v>19</v>
      </c>
      <c r="C38" s="154" t="s">
        <v>124</v>
      </c>
      <c r="D38" s="154"/>
      <c r="E38" s="157"/>
      <c r="F38" s="160"/>
      <c r="G38" s="157"/>
      <c r="H38" s="160"/>
      <c r="I38" s="43" t="s">
        <v>4</v>
      </c>
      <c r="J38" s="44">
        <f>J39+J40</f>
        <v>60.5</v>
      </c>
      <c r="K38" s="44">
        <f>K39+K40</f>
        <v>60.5</v>
      </c>
      <c r="L38" s="13">
        <f>K38/J38*100</f>
        <v>100</v>
      </c>
      <c r="M38" s="154" t="s">
        <v>20</v>
      </c>
      <c r="N38" s="14" t="s">
        <v>141</v>
      </c>
      <c r="O38" s="7"/>
      <c r="P38" s="10"/>
      <c r="Q38" s="10"/>
    </row>
    <row r="39" spans="2:17" ht="29.25" customHeight="1" x14ac:dyDescent="0.25">
      <c r="B39" s="190"/>
      <c r="C39" s="155"/>
      <c r="D39" s="155"/>
      <c r="E39" s="158"/>
      <c r="F39" s="161"/>
      <c r="G39" s="158"/>
      <c r="H39" s="161"/>
      <c r="I39" s="16" t="s">
        <v>6</v>
      </c>
      <c r="J39" s="45">
        <v>0</v>
      </c>
      <c r="K39" s="45">
        <v>0</v>
      </c>
      <c r="L39" s="46">
        <v>0</v>
      </c>
      <c r="M39" s="155"/>
      <c r="N39" s="46"/>
      <c r="O39" s="7"/>
    </row>
    <row r="40" spans="2:17" ht="30" customHeight="1" x14ac:dyDescent="0.25">
      <c r="B40" s="190"/>
      <c r="C40" s="155"/>
      <c r="D40" s="155"/>
      <c r="E40" s="158"/>
      <c r="F40" s="161"/>
      <c r="G40" s="158"/>
      <c r="H40" s="161"/>
      <c r="I40" s="16" t="s">
        <v>7</v>
      </c>
      <c r="J40" s="45">
        <v>60.5</v>
      </c>
      <c r="K40" s="45">
        <v>60.5</v>
      </c>
      <c r="L40" s="13">
        <f>K40/J40*100</f>
        <v>100</v>
      </c>
      <c r="M40" s="156"/>
      <c r="N40" s="47"/>
      <c r="O40" s="7"/>
    </row>
    <row r="41" spans="2:17" s="54" customFormat="1" ht="29.25" customHeight="1" x14ac:dyDescent="0.25">
      <c r="B41" s="205" t="s">
        <v>21</v>
      </c>
      <c r="C41" s="148" t="s">
        <v>22</v>
      </c>
      <c r="D41" s="148"/>
      <c r="E41" s="142"/>
      <c r="F41" s="163"/>
      <c r="G41" s="142"/>
      <c r="H41" s="163"/>
      <c r="I41" s="50" t="s">
        <v>4</v>
      </c>
      <c r="J41" s="51">
        <f>J42+J43</f>
        <v>59607.368999999999</v>
      </c>
      <c r="K41" s="51">
        <f>K42+K43</f>
        <v>58604.952770000004</v>
      </c>
      <c r="L41" s="13">
        <f>K41/J41*100</f>
        <v>98.318301500608101</v>
      </c>
      <c r="M41" s="148" t="s">
        <v>123</v>
      </c>
      <c r="N41" s="51"/>
      <c r="O41" s="60"/>
      <c r="P41" s="53"/>
      <c r="Q41" s="53"/>
    </row>
    <row r="42" spans="2:17" s="58" customFormat="1" ht="29.25" customHeight="1" x14ac:dyDescent="0.25">
      <c r="B42" s="206"/>
      <c r="C42" s="149"/>
      <c r="D42" s="149"/>
      <c r="E42" s="143"/>
      <c r="F42" s="164"/>
      <c r="G42" s="143"/>
      <c r="H42" s="164"/>
      <c r="I42" s="55" t="s">
        <v>6</v>
      </c>
      <c r="J42" s="56">
        <f>1436.93+7.839-33.6</f>
        <v>1411.1690000000001</v>
      </c>
      <c r="K42" s="56">
        <v>1411.1959999999999</v>
      </c>
      <c r="L42" s="13">
        <f>K42/J42*100</f>
        <v>100.00191330733597</v>
      </c>
      <c r="M42" s="149"/>
      <c r="N42" s="61"/>
      <c r="O42" s="60"/>
      <c r="P42" s="57"/>
      <c r="Q42" s="57"/>
    </row>
    <row r="43" spans="2:17" s="58" customFormat="1" ht="29.25" customHeight="1" x14ac:dyDescent="0.25">
      <c r="B43" s="206"/>
      <c r="C43" s="149"/>
      <c r="D43" s="149"/>
      <c r="E43" s="143"/>
      <c r="F43" s="164"/>
      <c r="G43" s="143"/>
      <c r="H43" s="164"/>
      <c r="I43" s="55" t="s">
        <v>7</v>
      </c>
      <c r="J43" s="56">
        <f>48182.1+3842+6172.1</f>
        <v>58196.2</v>
      </c>
      <c r="K43" s="59">
        <v>57193.75677</v>
      </c>
      <c r="L43" s="13">
        <f>K43/J43*100</f>
        <v>98.277476484718946</v>
      </c>
      <c r="M43" s="150"/>
      <c r="N43" s="59"/>
      <c r="O43" s="60"/>
      <c r="P43" s="57"/>
      <c r="Q43" s="57"/>
    </row>
    <row r="44" spans="2:17" s="54" customFormat="1" ht="29.65" customHeight="1" x14ac:dyDescent="0.25">
      <c r="B44" s="205" t="s">
        <v>102</v>
      </c>
      <c r="C44" s="148" t="s">
        <v>182</v>
      </c>
      <c r="D44" s="148"/>
      <c r="E44" s="142"/>
      <c r="F44" s="163"/>
      <c r="G44" s="142"/>
      <c r="H44" s="163"/>
      <c r="I44" s="50" t="s">
        <v>4</v>
      </c>
      <c r="J44" s="44">
        <f>J46+J47+J45</f>
        <v>726.5</v>
      </c>
      <c r="K44" s="44">
        <f>K46+K47+K45</f>
        <v>726.5</v>
      </c>
      <c r="L44" s="13">
        <f>K44/J44*100</f>
        <v>100</v>
      </c>
      <c r="M44" s="154" t="s">
        <v>183</v>
      </c>
      <c r="N44" s="44"/>
      <c r="O44" s="7"/>
      <c r="P44" s="53"/>
      <c r="Q44" s="53"/>
    </row>
    <row r="45" spans="2:17" s="54" customFormat="1" ht="29.65" customHeight="1" x14ac:dyDescent="0.25">
      <c r="B45" s="206"/>
      <c r="C45" s="149"/>
      <c r="D45" s="149"/>
      <c r="E45" s="143"/>
      <c r="F45" s="164"/>
      <c r="G45" s="143"/>
      <c r="H45" s="164"/>
      <c r="I45" s="55" t="s">
        <v>5</v>
      </c>
      <c r="J45" s="44">
        <v>0</v>
      </c>
      <c r="K45" s="44">
        <v>0</v>
      </c>
      <c r="L45" s="46">
        <v>0</v>
      </c>
      <c r="M45" s="155"/>
      <c r="N45" s="46"/>
      <c r="O45" s="7"/>
      <c r="P45" s="53"/>
      <c r="Q45" s="53"/>
    </row>
    <row r="46" spans="2:17" s="58" customFormat="1" ht="29.65" customHeight="1" x14ac:dyDescent="0.25">
      <c r="B46" s="206"/>
      <c r="C46" s="149"/>
      <c r="D46" s="149"/>
      <c r="E46" s="143"/>
      <c r="F46" s="164"/>
      <c r="G46" s="143"/>
      <c r="H46" s="164"/>
      <c r="I46" s="55" t="s">
        <v>6</v>
      </c>
      <c r="J46" s="45">
        <v>719.2</v>
      </c>
      <c r="K46" s="45">
        <v>719.2</v>
      </c>
      <c r="L46" s="13">
        <f>K46/J46*100</f>
        <v>100</v>
      </c>
      <c r="M46" s="155"/>
      <c r="N46" s="46"/>
      <c r="O46" s="7"/>
      <c r="P46" s="57"/>
      <c r="Q46" s="57"/>
    </row>
    <row r="47" spans="2:17" s="58" customFormat="1" ht="65.25" customHeight="1" x14ac:dyDescent="0.25">
      <c r="B47" s="206"/>
      <c r="C47" s="149"/>
      <c r="D47" s="149"/>
      <c r="E47" s="143"/>
      <c r="F47" s="164"/>
      <c r="G47" s="143"/>
      <c r="H47" s="164"/>
      <c r="I47" s="55" t="s">
        <v>7</v>
      </c>
      <c r="J47" s="45">
        <v>7.3</v>
      </c>
      <c r="K47" s="45">
        <v>7.3</v>
      </c>
      <c r="L47" s="13">
        <f>K47/J47*100</f>
        <v>100</v>
      </c>
      <c r="M47" s="156"/>
      <c r="N47" s="47"/>
      <c r="O47" s="7"/>
      <c r="P47" s="57"/>
      <c r="Q47" s="57"/>
    </row>
    <row r="48" spans="2:17" s="54" customFormat="1" ht="19.899999999999999" hidden="1" customHeight="1" x14ac:dyDescent="0.25">
      <c r="B48" s="205" t="s">
        <v>103</v>
      </c>
      <c r="C48" s="148" t="s">
        <v>104</v>
      </c>
      <c r="D48" s="148"/>
      <c r="E48" s="142"/>
      <c r="F48" s="163"/>
      <c r="G48" s="142"/>
      <c r="H48" s="163"/>
      <c r="I48" s="50" t="s">
        <v>4</v>
      </c>
      <c r="J48" s="51">
        <f>J50+J51+J49</f>
        <v>0</v>
      </c>
      <c r="K48" s="51">
        <f>K50+K51+K49</f>
        <v>0</v>
      </c>
      <c r="L48" s="51"/>
      <c r="M48" s="145" t="s">
        <v>105</v>
      </c>
      <c r="N48" s="51"/>
      <c r="O48" s="62"/>
      <c r="P48" s="53"/>
      <c r="Q48" s="53"/>
    </row>
    <row r="49" spans="2:19" s="54" customFormat="1" ht="19.899999999999999" hidden="1" customHeight="1" x14ac:dyDescent="0.25">
      <c r="B49" s="206"/>
      <c r="C49" s="149"/>
      <c r="D49" s="149"/>
      <c r="E49" s="143"/>
      <c r="F49" s="164"/>
      <c r="G49" s="143"/>
      <c r="H49" s="164"/>
      <c r="I49" s="55" t="s">
        <v>178</v>
      </c>
      <c r="J49" s="51">
        <v>0</v>
      </c>
      <c r="K49" s="51">
        <v>0</v>
      </c>
      <c r="L49" s="61"/>
      <c r="M49" s="146"/>
      <c r="N49" s="61"/>
      <c r="O49" s="62"/>
      <c r="P49" s="53"/>
      <c r="Q49" s="53"/>
    </row>
    <row r="50" spans="2:19" s="58" customFormat="1" ht="19.899999999999999" hidden="1" customHeight="1" x14ac:dyDescent="0.25">
      <c r="B50" s="206"/>
      <c r="C50" s="149"/>
      <c r="D50" s="149"/>
      <c r="E50" s="143"/>
      <c r="F50" s="164"/>
      <c r="G50" s="143"/>
      <c r="H50" s="164"/>
      <c r="I50" s="55" t="s">
        <v>6</v>
      </c>
      <c r="J50" s="56">
        <v>0</v>
      </c>
      <c r="K50" s="56">
        <v>0</v>
      </c>
      <c r="L50" s="61"/>
      <c r="M50" s="146"/>
      <c r="N50" s="61"/>
      <c r="O50" s="62"/>
      <c r="P50" s="57"/>
      <c r="Q50" s="57"/>
    </row>
    <row r="51" spans="2:19" s="58" customFormat="1" ht="19.899999999999999" hidden="1" customHeight="1" x14ac:dyDescent="0.25">
      <c r="B51" s="206"/>
      <c r="C51" s="149"/>
      <c r="D51" s="149"/>
      <c r="E51" s="143"/>
      <c r="F51" s="164"/>
      <c r="G51" s="143"/>
      <c r="H51" s="164"/>
      <c r="I51" s="55" t="s">
        <v>7</v>
      </c>
      <c r="J51" s="56"/>
      <c r="K51" s="56"/>
      <c r="L51" s="59"/>
      <c r="M51" s="147"/>
      <c r="N51" s="59"/>
      <c r="O51" s="62"/>
      <c r="P51" s="57"/>
      <c r="Q51" s="57"/>
    </row>
    <row r="52" spans="2:19" s="36" customFormat="1" ht="30" customHeight="1" x14ac:dyDescent="0.25">
      <c r="B52" s="194" t="s">
        <v>35</v>
      </c>
      <c r="C52" s="219" t="s">
        <v>59</v>
      </c>
      <c r="D52" s="197"/>
      <c r="E52" s="157" t="s">
        <v>114</v>
      </c>
      <c r="F52" s="160">
        <v>45291</v>
      </c>
      <c r="G52" s="157" t="s">
        <v>114</v>
      </c>
      <c r="H52" s="160">
        <v>45291</v>
      </c>
      <c r="I52" s="31" t="s">
        <v>4</v>
      </c>
      <c r="J52" s="32">
        <f>J53+J54+J55+J56</f>
        <v>200687.54476000002</v>
      </c>
      <c r="K52" s="32">
        <f>K53+K54+K55+K56</f>
        <v>200664.42936000001</v>
      </c>
      <c r="L52" s="32">
        <f>K52/J52*100</f>
        <v>99.988481896060051</v>
      </c>
      <c r="M52" s="204"/>
      <c r="N52" s="33"/>
      <c r="O52" s="34"/>
      <c r="P52" s="35">
        <f>P54+P55+P53</f>
        <v>200687.49999999997</v>
      </c>
      <c r="Q52" s="35">
        <f>P52-J52</f>
        <v>-4.4760000047972426E-2</v>
      </c>
      <c r="R52" s="63"/>
      <c r="S52" s="63"/>
    </row>
    <row r="53" spans="2:19" s="40" customFormat="1" x14ac:dyDescent="0.25">
      <c r="B53" s="195"/>
      <c r="C53" s="220"/>
      <c r="D53" s="198"/>
      <c r="E53" s="158"/>
      <c r="F53" s="161"/>
      <c r="G53" s="158"/>
      <c r="H53" s="161"/>
      <c r="I53" s="37" t="s">
        <v>176</v>
      </c>
      <c r="J53" s="32">
        <f>J79+J83+J95+J99+J104+J109+J113</f>
        <v>23677.9</v>
      </c>
      <c r="K53" s="32">
        <f>K79+K83+K95+K99+K104+K109+K113</f>
        <v>23677.9</v>
      </c>
      <c r="L53" s="32">
        <f>K53/J53*100</f>
        <v>100</v>
      </c>
      <c r="M53" s="180"/>
      <c r="N53" s="38"/>
      <c r="O53" s="34"/>
      <c r="P53" s="39">
        <v>23677.9</v>
      </c>
      <c r="Q53" s="35">
        <f>P53-J53</f>
        <v>0</v>
      </c>
      <c r="R53" s="64"/>
      <c r="S53" s="63"/>
    </row>
    <row r="54" spans="2:19" s="40" customFormat="1" x14ac:dyDescent="0.25">
      <c r="B54" s="195"/>
      <c r="C54" s="220"/>
      <c r="D54" s="198"/>
      <c r="E54" s="158"/>
      <c r="F54" s="161"/>
      <c r="G54" s="158"/>
      <c r="H54" s="161"/>
      <c r="I54" s="37" t="s">
        <v>6</v>
      </c>
      <c r="J54" s="32">
        <f>J58+J61+J64+J67+J70+J73+J80+J84+J96+J100+J105+J110+J114</f>
        <v>140335.30000000002</v>
      </c>
      <c r="K54" s="32">
        <f>K58+K61+K64+K67+K70+K73+K80+K84+K96+K100+K105+K110+K114</f>
        <v>140312.28460000001</v>
      </c>
      <c r="L54" s="32">
        <f>K54/J54*100</f>
        <v>99.983599707272504</v>
      </c>
      <c r="M54" s="180"/>
      <c r="N54" s="38"/>
      <c r="O54" s="34"/>
      <c r="P54" s="39">
        <v>140335.29999999999</v>
      </c>
      <c r="Q54" s="39">
        <f>P54-J54</f>
        <v>0</v>
      </c>
      <c r="R54" s="64"/>
      <c r="S54" s="63"/>
    </row>
    <row r="55" spans="2:19" s="40" customFormat="1" x14ac:dyDescent="0.25">
      <c r="B55" s="195"/>
      <c r="C55" s="220"/>
      <c r="D55" s="198"/>
      <c r="E55" s="158"/>
      <c r="F55" s="161"/>
      <c r="G55" s="158"/>
      <c r="H55" s="161"/>
      <c r="I55" s="37" t="s">
        <v>7</v>
      </c>
      <c r="J55" s="32">
        <f>J59+J62+J65+J68+J74+J81+J85+J97+J101+J106+J111+J115+J71</f>
        <v>36674.344759999993</v>
      </c>
      <c r="K55" s="32">
        <f>K59+K62+K65+K68+K74+K81+K85+K97+K101+K106+K111+K115+K71</f>
        <v>36674.244759999987</v>
      </c>
      <c r="L55" s="32">
        <f>K55/J55*100</f>
        <v>99.999727329825078</v>
      </c>
      <c r="M55" s="180"/>
      <c r="N55" s="38"/>
      <c r="O55" s="34"/>
      <c r="P55" s="39">
        <v>36674.300000000003</v>
      </c>
      <c r="Q55" s="39">
        <f>P55-J55</f>
        <v>-4.4759999989764765E-2</v>
      </c>
      <c r="R55" s="64"/>
      <c r="S55" s="63"/>
    </row>
    <row r="56" spans="2:19" s="40" customFormat="1" ht="36.75" customHeight="1" x14ac:dyDescent="0.25">
      <c r="B56" s="196"/>
      <c r="C56" s="221"/>
      <c r="D56" s="199"/>
      <c r="E56" s="159"/>
      <c r="F56" s="162"/>
      <c r="G56" s="159"/>
      <c r="H56" s="162"/>
      <c r="I56" s="37" t="s">
        <v>8</v>
      </c>
      <c r="J56" s="32">
        <v>0</v>
      </c>
      <c r="K56" s="32">
        <v>0</v>
      </c>
      <c r="L56" s="32">
        <v>0</v>
      </c>
      <c r="M56" s="181"/>
      <c r="N56" s="42"/>
      <c r="O56" s="34"/>
      <c r="P56" s="39"/>
      <c r="Q56" s="39"/>
    </row>
    <row r="57" spans="2:19" s="11" customFormat="1" ht="30" customHeight="1" x14ac:dyDescent="0.25">
      <c r="B57" s="189" t="s">
        <v>36</v>
      </c>
      <c r="C57" s="154" t="s">
        <v>12</v>
      </c>
      <c r="D57" s="154"/>
      <c r="E57" s="157"/>
      <c r="F57" s="160"/>
      <c r="G57" s="157"/>
      <c r="H57" s="160"/>
      <c r="I57" s="43" t="s">
        <v>4</v>
      </c>
      <c r="J57" s="44">
        <f>J58+J59</f>
        <v>128098.04035</v>
      </c>
      <c r="K57" s="44">
        <f>K58+K59</f>
        <v>128098.04035</v>
      </c>
      <c r="L57" s="13">
        <f t="shared" ref="L57:L63" si="2">K57/J57*100</f>
        <v>100</v>
      </c>
      <c r="M57" s="154" t="s">
        <v>98</v>
      </c>
      <c r="N57" s="44"/>
      <c r="O57" s="7"/>
      <c r="P57" s="10"/>
      <c r="Q57" s="10"/>
    </row>
    <row r="58" spans="2:19" ht="23.25" customHeight="1" x14ac:dyDescent="0.25">
      <c r="B58" s="190"/>
      <c r="C58" s="155"/>
      <c r="D58" s="155"/>
      <c r="E58" s="158"/>
      <c r="F58" s="161"/>
      <c r="G58" s="158"/>
      <c r="H58" s="161"/>
      <c r="I58" s="16" t="s">
        <v>6</v>
      </c>
      <c r="J58" s="45">
        <v>123505</v>
      </c>
      <c r="K58" s="45">
        <v>123505</v>
      </c>
      <c r="L58" s="13">
        <f t="shared" si="2"/>
        <v>100</v>
      </c>
      <c r="M58" s="155"/>
      <c r="N58" s="46"/>
      <c r="O58" s="7"/>
    </row>
    <row r="59" spans="2:19" ht="25.5" customHeight="1" x14ac:dyDescent="0.25">
      <c r="B59" s="190"/>
      <c r="C59" s="155"/>
      <c r="D59" s="155"/>
      <c r="E59" s="158"/>
      <c r="F59" s="161"/>
      <c r="G59" s="158"/>
      <c r="H59" s="161"/>
      <c r="I59" s="16" t="s">
        <v>7</v>
      </c>
      <c r="J59" s="45">
        <v>4593.0403500000002</v>
      </c>
      <c r="K59" s="45">
        <v>4593.0403500000002</v>
      </c>
      <c r="L59" s="13">
        <f t="shared" si="2"/>
        <v>100</v>
      </c>
      <c r="M59" s="156"/>
      <c r="N59" s="47"/>
      <c r="O59" s="7"/>
    </row>
    <row r="60" spans="2:19" s="11" customFormat="1" ht="28.15" customHeight="1" x14ac:dyDescent="0.25">
      <c r="B60" s="189" t="s">
        <v>37</v>
      </c>
      <c r="C60" s="157" t="s">
        <v>112</v>
      </c>
      <c r="D60" s="154"/>
      <c r="E60" s="157"/>
      <c r="F60" s="160"/>
      <c r="G60" s="157"/>
      <c r="H60" s="160"/>
      <c r="I60" s="43" t="s">
        <v>4</v>
      </c>
      <c r="J60" s="44">
        <f>J61+J62</f>
        <v>2003.8999999999999</v>
      </c>
      <c r="K60" s="44">
        <f>K61+K62</f>
        <v>2003.6</v>
      </c>
      <c r="L60" s="13">
        <f t="shared" si="2"/>
        <v>99.985029193073501</v>
      </c>
      <c r="M60" s="241" t="s">
        <v>184</v>
      </c>
      <c r="N60" s="44"/>
      <c r="O60" s="65"/>
      <c r="P60" s="10"/>
      <c r="Q60" s="10"/>
    </row>
    <row r="61" spans="2:19" ht="28.15" customHeight="1" x14ac:dyDescent="0.25">
      <c r="B61" s="190"/>
      <c r="C61" s="158"/>
      <c r="D61" s="155"/>
      <c r="E61" s="158"/>
      <c r="F61" s="161"/>
      <c r="G61" s="158"/>
      <c r="H61" s="161"/>
      <c r="I61" s="16" t="s">
        <v>6</v>
      </c>
      <c r="J61" s="56">
        <v>1865.1</v>
      </c>
      <c r="K61" s="56">
        <v>1865.1</v>
      </c>
      <c r="L61" s="13">
        <f t="shared" si="2"/>
        <v>100</v>
      </c>
      <c r="M61" s="242"/>
      <c r="N61" s="61"/>
      <c r="O61" s="65"/>
    </row>
    <row r="62" spans="2:19" ht="258.75" customHeight="1" x14ac:dyDescent="0.25">
      <c r="B62" s="190"/>
      <c r="C62" s="158"/>
      <c r="D62" s="155"/>
      <c r="E62" s="158"/>
      <c r="F62" s="161"/>
      <c r="G62" s="158"/>
      <c r="H62" s="161"/>
      <c r="I62" s="16" t="s">
        <v>7</v>
      </c>
      <c r="J62" s="45">
        <v>138.80000000000001</v>
      </c>
      <c r="K62" s="45">
        <f>138.8-0.3</f>
        <v>138.5</v>
      </c>
      <c r="L62" s="13">
        <f t="shared" si="2"/>
        <v>99.783861671469737</v>
      </c>
      <c r="M62" s="243"/>
      <c r="N62" s="47"/>
      <c r="O62" s="65"/>
    </row>
    <row r="63" spans="2:19" s="54" customFormat="1" ht="34.9" customHeight="1" x14ac:dyDescent="0.25">
      <c r="B63" s="205" t="s">
        <v>38</v>
      </c>
      <c r="C63" s="148" t="s">
        <v>16</v>
      </c>
      <c r="D63" s="148"/>
      <c r="E63" s="142"/>
      <c r="F63" s="163"/>
      <c r="G63" s="142"/>
      <c r="H63" s="163"/>
      <c r="I63" s="50" t="s">
        <v>4</v>
      </c>
      <c r="J63" s="51">
        <f>J64+J65</f>
        <v>416.10999999999996</v>
      </c>
      <c r="K63" s="51">
        <f>K64+K65</f>
        <v>416.10999999999996</v>
      </c>
      <c r="L63" s="13">
        <f t="shared" si="2"/>
        <v>100</v>
      </c>
      <c r="M63" s="142" t="s">
        <v>118</v>
      </c>
      <c r="N63" s="51"/>
      <c r="O63" s="52"/>
      <c r="P63" s="53"/>
      <c r="Q63" s="53"/>
    </row>
    <row r="64" spans="2:19" s="58" customFormat="1" ht="34.9" customHeight="1" x14ac:dyDescent="0.25">
      <c r="B64" s="206"/>
      <c r="C64" s="149"/>
      <c r="D64" s="149"/>
      <c r="E64" s="143"/>
      <c r="F64" s="164"/>
      <c r="G64" s="143"/>
      <c r="H64" s="164"/>
      <c r="I64" s="55" t="s">
        <v>6</v>
      </c>
      <c r="J64" s="56">
        <v>0</v>
      </c>
      <c r="K64" s="56">
        <v>0</v>
      </c>
      <c r="L64" s="61">
        <v>0</v>
      </c>
      <c r="M64" s="143"/>
      <c r="N64" s="61"/>
      <c r="O64" s="52"/>
      <c r="P64" s="57"/>
      <c r="Q64" s="57"/>
    </row>
    <row r="65" spans="1:17" s="58" customFormat="1" ht="36.75" customHeight="1" x14ac:dyDescent="0.25">
      <c r="B65" s="206"/>
      <c r="C65" s="149"/>
      <c r="D65" s="149"/>
      <c r="E65" s="143"/>
      <c r="F65" s="164"/>
      <c r="G65" s="143"/>
      <c r="H65" s="164"/>
      <c r="I65" s="55" t="s">
        <v>7</v>
      </c>
      <c r="J65" s="56">
        <f>167+188.92+60.19</f>
        <v>416.10999999999996</v>
      </c>
      <c r="K65" s="56">
        <f>167+188.92+60.19</f>
        <v>416.10999999999996</v>
      </c>
      <c r="L65" s="13">
        <f>K65/J65*100</f>
        <v>100</v>
      </c>
      <c r="M65" s="144"/>
      <c r="N65" s="59"/>
      <c r="O65" s="52"/>
      <c r="P65" s="57"/>
      <c r="Q65" s="57"/>
    </row>
    <row r="66" spans="1:17" s="67" customFormat="1" ht="25.5" customHeight="1" x14ac:dyDescent="0.25">
      <c r="A66" s="11"/>
      <c r="B66" s="189" t="s">
        <v>39</v>
      </c>
      <c r="C66" s="154" t="s">
        <v>43</v>
      </c>
      <c r="D66" s="154"/>
      <c r="E66" s="157"/>
      <c r="F66" s="160"/>
      <c r="G66" s="157"/>
      <c r="H66" s="160"/>
      <c r="I66" s="43" t="s">
        <v>4</v>
      </c>
      <c r="J66" s="44">
        <f>J67+J68</f>
        <v>100.5</v>
      </c>
      <c r="K66" s="44">
        <f>K67+K68</f>
        <v>100.5</v>
      </c>
      <c r="L66" s="13">
        <f>K66/J66*100</f>
        <v>100</v>
      </c>
      <c r="M66" s="154" t="s">
        <v>119</v>
      </c>
      <c r="N66" s="44"/>
      <c r="O66" s="7"/>
      <c r="P66" s="66"/>
      <c r="Q66" s="66"/>
    </row>
    <row r="67" spans="1:17" s="68" customFormat="1" ht="24.75" customHeight="1" x14ac:dyDescent="0.25">
      <c r="A67" s="1"/>
      <c r="B67" s="190"/>
      <c r="C67" s="155"/>
      <c r="D67" s="155"/>
      <c r="E67" s="158"/>
      <c r="F67" s="161"/>
      <c r="G67" s="158"/>
      <c r="H67" s="161"/>
      <c r="I67" s="16" t="s">
        <v>6</v>
      </c>
      <c r="J67" s="45">
        <f>70+36.25-5.75</f>
        <v>100.5</v>
      </c>
      <c r="K67" s="45">
        <f>70+36.25-5.75</f>
        <v>100.5</v>
      </c>
      <c r="L67" s="13">
        <f>K67/J67*100</f>
        <v>100</v>
      </c>
      <c r="M67" s="155"/>
      <c r="N67" s="46"/>
      <c r="O67" s="7"/>
      <c r="P67" s="41"/>
      <c r="Q67" s="41"/>
    </row>
    <row r="68" spans="1:17" s="68" customFormat="1" ht="29.25" customHeight="1" x14ac:dyDescent="0.25">
      <c r="A68" s="1"/>
      <c r="B68" s="190"/>
      <c r="C68" s="155"/>
      <c r="D68" s="155"/>
      <c r="E68" s="158"/>
      <c r="F68" s="161"/>
      <c r="G68" s="158"/>
      <c r="H68" s="161"/>
      <c r="I68" s="16" t="s">
        <v>7</v>
      </c>
      <c r="J68" s="45">
        <v>0</v>
      </c>
      <c r="K68" s="45">
        <v>0</v>
      </c>
      <c r="L68" s="47">
        <v>0</v>
      </c>
      <c r="M68" s="156"/>
      <c r="N68" s="47"/>
      <c r="O68" s="7"/>
      <c r="P68" s="41"/>
      <c r="Q68" s="41"/>
    </row>
    <row r="69" spans="1:17" s="54" customFormat="1" ht="22.15" customHeight="1" x14ac:dyDescent="0.25">
      <c r="B69" s="205" t="s">
        <v>40</v>
      </c>
      <c r="C69" s="148" t="s">
        <v>42</v>
      </c>
      <c r="D69" s="148"/>
      <c r="E69" s="142"/>
      <c r="F69" s="163"/>
      <c r="G69" s="142"/>
      <c r="H69" s="163"/>
      <c r="I69" s="50" t="s">
        <v>4</v>
      </c>
      <c r="J69" s="51">
        <f>J70+J71</f>
        <v>715.69441000000006</v>
      </c>
      <c r="K69" s="51">
        <f>K70+K71</f>
        <v>715.69441000000006</v>
      </c>
      <c r="L69" s="13">
        <f>K69/J69*100</f>
        <v>100</v>
      </c>
      <c r="M69" s="148" t="s">
        <v>169</v>
      </c>
      <c r="N69" s="51"/>
      <c r="O69" s="60"/>
      <c r="P69" s="53"/>
      <c r="Q69" s="53"/>
    </row>
    <row r="70" spans="1:17" s="58" customFormat="1" ht="22.15" customHeight="1" x14ac:dyDescent="0.25">
      <c r="B70" s="206"/>
      <c r="C70" s="149"/>
      <c r="D70" s="149"/>
      <c r="E70" s="143"/>
      <c r="F70" s="164"/>
      <c r="G70" s="143"/>
      <c r="H70" s="164"/>
      <c r="I70" s="55" t="s">
        <v>6</v>
      </c>
      <c r="J70" s="56">
        <v>0</v>
      </c>
      <c r="K70" s="56">
        <v>0</v>
      </c>
      <c r="L70" s="61"/>
      <c r="M70" s="149"/>
      <c r="N70" s="61"/>
      <c r="O70" s="60"/>
      <c r="P70" s="57"/>
      <c r="Q70" s="57"/>
    </row>
    <row r="71" spans="1:17" s="58" customFormat="1" ht="22.15" customHeight="1" x14ac:dyDescent="0.25">
      <c r="B71" s="206"/>
      <c r="C71" s="149"/>
      <c r="D71" s="149"/>
      <c r="E71" s="143"/>
      <c r="F71" s="164"/>
      <c r="G71" s="143"/>
      <c r="H71" s="164"/>
      <c r="I71" s="55" t="s">
        <v>7</v>
      </c>
      <c r="J71" s="56">
        <f>800-244.30559+160</f>
        <v>715.69441000000006</v>
      </c>
      <c r="K71" s="56">
        <f>800-244.30559+160</f>
        <v>715.69441000000006</v>
      </c>
      <c r="L71" s="13">
        <f>K71/J71*100</f>
        <v>100</v>
      </c>
      <c r="M71" s="150"/>
      <c r="N71" s="59"/>
      <c r="O71" s="60"/>
      <c r="P71" s="57"/>
      <c r="Q71" s="57"/>
    </row>
    <row r="72" spans="1:17" s="11" customFormat="1" ht="36.75" customHeight="1" x14ac:dyDescent="0.25">
      <c r="B72" s="205" t="s">
        <v>41</v>
      </c>
      <c r="C72" s="154" t="s">
        <v>22</v>
      </c>
      <c r="D72" s="154"/>
      <c r="E72" s="157"/>
      <c r="F72" s="160"/>
      <c r="G72" s="157"/>
      <c r="H72" s="160"/>
      <c r="I72" s="43" t="s">
        <v>4</v>
      </c>
      <c r="J72" s="44">
        <f>J73+J74</f>
        <v>31164.699999999997</v>
      </c>
      <c r="K72" s="44">
        <f>K73+K74</f>
        <v>31164.899999999998</v>
      </c>
      <c r="L72" s="13">
        <f>K72/J72*100</f>
        <v>100.00064175172551</v>
      </c>
      <c r="M72" s="154" t="s">
        <v>132</v>
      </c>
      <c r="N72" s="44"/>
      <c r="O72" s="7"/>
      <c r="P72" s="10"/>
      <c r="Q72" s="10"/>
    </row>
    <row r="73" spans="1:17" ht="32.25" customHeight="1" x14ac:dyDescent="0.25">
      <c r="B73" s="206"/>
      <c r="C73" s="155"/>
      <c r="D73" s="155"/>
      <c r="E73" s="158"/>
      <c r="F73" s="161"/>
      <c r="G73" s="158"/>
      <c r="H73" s="161"/>
      <c r="I73" s="16" t="s">
        <v>6</v>
      </c>
      <c r="J73" s="45">
        <f>222.6+3898.9-3510.5</f>
        <v>611</v>
      </c>
      <c r="K73" s="45">
        <f>222.6+3898.9-3510.5</f>
        <v>611</v>
      </c>
      <c r="L73" s="13">
        <f>K73/J73*100</f>
        <v>100</v>
      </c>
      <c r="M73" s="155"/>
      <c r="N73" s="46"/>
      <c r="O73" s="7"/>
    </row>
    <row r="74" spans="1:17" ht="28.9" customHeight="1" x14ac:dyDescent="0.25">
      <c r="B74" s="206"/>
      <c r="C74" s="155"/>
      <c r="D74" s="155"/>
      <c r="E74" s="158"/>
      <c r="F74" s="161"/>
      <c r="G74" s="158"/>
      <c r="H74" s="161"/>
      <c r="I74" s="16" t="s">
        <v>7</v>
      </c>
      <c r="J74" s="56">
        <f>21335.6-84.4-800+653.4+6-167-59.7+415.5-240+841.6+3181.4+209.4+5297.4-35.5</f>
        <v>30553.699999999997</v>
      </c>
      <c r="K74" s="45">
        <f>21335.6-84.4-800+653.4+6-167-59.7+415.5-240+841.6+3181.4+209.4+5297.4-35.5-1.6+1.8</f>
        <v>30553.899999999998</v>
      </c>
      <c r="L74" s="13">
        <f>K74/J74*100</f>
        <v>100.00065458520572</v>
      </c>
      <c r="M74" s="156"/>
      <c r="N74" s="59"/>
      <c r="O74" s="7"/>
    </row>
    <row r="75" spans="1:17" s="11" customFormat="1" ht="21" hidden="1" customHeight="1" x14ac:dyDescent="0.25">
      <c r="B75" s="189" t="s">
        <v>56</v>
      </c>
      <c r="C75" s="154" t="s">
        <v>170</v>
      </c>
      <c r="D75" s="154"/>
      <c r="E75" s="157"/>
      <c r="F75" s="160"/>
      <c r="G75" s="157"/>
      <c r="H75" s="160"/>
      <c r="I75" s="43" t="s">
        <v>4</v>
      </c>
      <c r="J75" s="44">
        <f>J76+J77</f>
        <v>0</v>
      </c>
      <c r="K75" s="44">
        <f>K76+K77</f>
        <v>0</v>
      </c>
      <c r="L75" s="44"/>
      <c r="M75" s="148"/>
      <c r="N75" s="44"/>
      <c r="O75" s="60"/>
      <c r="P75" s="10"/>
      <c r="Q75" s="10"/>
    </row>
    <row r="76" spans="1:17" ht="21" hidden="1" customHeight="1" x14ac:dyDescent="0.25">
      <c r="B76" s="190"/>
      <c r="C76" s="155"/>
      <c r="D76" s="155"/>
      <c r="E76" s="158"/>
      <c r="F76" s="161"/>
      <c r="G76" s="158"/>
      <c r="H76" s="161"/>
      <c r="I76" s="16" t="s">
        <v>6</v>
      </c>
      <c r="J76" s="45">
        <v>0</v>
      </c>
      <c r="K76" s="45">
        <v>0</v>
      </c>
      <c r="L76" s="46"/>
      <c r="M76" s="149"/>
      <c r="N76" s="46"/>
      <c r="O76" s="60"/>
    </row>
    <row r="77" spans="1:17" ht="21" hidden="1" customHeight="1" x14ac:dyDescent="0.25">
      <c r="B77" s="190"/>
      <c r="C77" s="155"/>
      <c r="D77" s="155"/>
      <c r="E77" s="158"/>
      <c r="F77" s="161"/>
      <c r="G77" s="158"/>
      <c r="H77" s="161"/>
      <c r="I77" s="16" t="s">
        <v>7</v>
      </c>
      <c r="J77" s="45">
        <v>0</v>
      </c>
      <c r="K77" s="45">
        <v>0</v>
      </c>
      <c r="L77" s="47"/>
      <c r="M77" s="150"/>
      <c r="N77" s="47"/>
      <c r="O77" s="60"/>
    </row>
    <row r="78" spans="1:17" s="11" customFormat="1" ht="26.25" customHeight="1" x14ac:dyDescent="0.25">
      <c r="B78" s="189" t="s">
        <v>56</v>
      </c>
      <c r="C78" s="154" t="s">
        <v>75</v>
      </c>
      <c r="D78" s="154"/>
      <c r="E78" s="157"/>
      <c r="F78" s="160"/>
      <c r="G78" s="157"/>
      <c r="H78" s="160"/>
      <c r="I78" s="43" t="s">
        <v>4</v>
      </c>
      <c r="J78" s="44">
        <f>J80+J81+J79</f>
        <v>8578.1</v>
      </c>
      <c r="K78" s="44">
        <f>K80+K81+K79</f>
        <v>8578.1</v>
      </c>
      <c r="L78" s="13">
        <f>K78/J78*100</f>
        <v>100</v>
      </c>
      <c r="M78" s="154" t="s">
        <v>136</v>
      </c>
      <c r="N78" s="44"/>
      <c r="O78" s="7"/>
      <c r="P78" s="10"/>
      <c r="Q78" s="10"/>
    </row>
    <row r="79" spans="1:17" s="11" customFormat="1" ht="30" customHeight="1" x14ac:dyDescent="0.25">
      <c r="B79" s="190"/>
      <c r="C79" s="155"/>
      <c r="D79" s="155"/>
      <c r="E79" s="158"/>
      <c r="F79" s="161"/>
      <c r="G79" s="158"/>
      <c r="H79" s="161"/>
      <c r="I79" s="55" t="s">
        <v>176</v>
      </c>
      <c r="J79" s="44">
        <v>8578.1</v>
      </c>
      <c r="K79" s="44">
        <v>8578.1</v>
      </c>
      <c r="L79" s="13">
        <f>K79/J79*100</f>
        <v>100</v>
      </c>
      <c r="M79" s="155"/>
      <c r="N79" s="46"/>
      <c r="O79" s="7"/>
      <c r="P79" s="10"/>
      <c r="Q79" s="10"/>
    </row>
    <row r="80" spans="1:17" ht="26.25" customHeight="1" x14ac:dyDescent="0.25">
      <c r="B80" s="190"/>
      <c r="C80" s="155"/>
      <c r="D80" s="155"/>
      <c r="E80" s="158"/>
      <c r="F80" s="161"/>
      <c r="G80" s="158"/>
      <c r="H80" s="161"/>
      <c r="I80" s="55" t="s">
        <v>6</v>
      </c>
      <c r="J80" s="45">
        <v>0</v>
      </c>
      <c r="K80" s="45">
        <v>0</v>
      </c>
      <c r="L80" s="45">
        <v>0</v>
      </c>
      <c r="M80" s="155"/>
      <c r="N80" s="46"/>
      <c r="O80" s="7"/>
    </row>
    <row r="81" spans="2:18" ht="24" customHeight="1" x14ac:dyDescent="0.25">
      <c r="B81" s="190"/>
      <c r="C81" s="155"/>
      <c r="D81" s="155"/>
      <c r="E81" s="158"/>
      <c r="F81" s="161"/>
      <c r="G81" s="158"/>
      <c r="H81" s="161"/>
      <c r="I81" s="55" t="s">
        <v>7</v>
      </c>
      <c r="J81" s="45">
        <v>0</v>
      </c>
      <c r="K81" s="45">
        <v>0</v>
      </c>
      <c r="L81" s="47">
        <v>0</v>
      </c>
      <c r="M81" s="156"/>
      <c r="N81" s="47"/>
      <c r="O81" s="7"/>
    </row>
    <row r="82" spans="2:18" s="11" customFormat="1" ht="20.65" customHeight="1" x14ac:dyDescent="0.25">
      <c r="B82" s="189" t="s">
        <v>70</v>
      </c>
      <c r="C82" s="154" t="s">
        <v>74</v>
      </c>
      <c r="D82" s="154"/>
      <c r="E82" s="157"/>
      <c r="F82" s="160"/>
      <c r="G82" s="157"/>
      <c r="H82" s="160"/>
      <c r="I82" s="50" t="s">
        <v>4</v>
      </c>
      <c r="J82" s="44">
        <f>J84+J85+J83</f>
        <v>15044.6</v>
      </c>
      <c r="K82" s="44">
        <f>K84+K85+K83</f>
        <v>15044.6</v>
      </c>
      <c r="L82" s="13">
        <f>K82/J82*100</f>
        <v>100</v>
      </c>
      <c r="M82" s="154" t="s">
        <v>134</v>
      </c>
      <c r="N82" s="44"/>
      <c r="O82" s="7"/>
      <c r="P82" s="10"/>
      <c r="Q82" s="10"/>
    </row>
    <row r="83" spans="2:18" s="11" customFormat="1" ht="20.65" customHeight="1" x14ac:dyDescent="0.25">
      <c r="B83" s="190"/>
      <c r="C83" s="155"/>
      <c r="D83" s="155"/>
      <c r="E83" s="158"/>
      <c r="F83" s="161"/>
      <c r="G83" s="158"/>
      <c r="H83" s="161"/>
      <c r="I83" s="55" t="s">
        <v>176</v>
      </c>
      <c r="J83" s="44">
        <v>13998.7</v>
      </c>
      <c r="K83" s="44">
        <v>13998.7</v>
      </c>
      <c r="L83" s="13">
        <f>K83/J83*100</f>
        <v>100</v>
      </c>
      <c r="M83" s="155"/>
      <c r="N83" s="46"/>
      <c r="O83" s="7"/>
      <c r="P83" s="10"/>
      <c r="Q83" s="10"/>
    </row>
    <row r="84" spans="2:18" ht="20.65" customHeight="1" x14ac:dyDescent="0.25">
      <c r="B84" s="190"/>
      <c r="C84" s="155"/>
      <c r="D84" s="155"/>
      <c r="E84" s="158"/>
      <c r="F84" s="161"/>
      <c r="G84" s="158"/>
      <c r="H84" s="161"/>
      <c r="I84" s="16" t="s">
        <v>6</v>
      </c>
      <c r="J84" s="45">
        <v>895.3</v>
      </c>
      <c r="K84" s="45">
        <v>895.3</v>
      </c>
      <c r="L84" s="13">
        <f>K84/J84*100</f>
        <v>100</v>
      </c>
      <c r="M84" s="155"/>
      <c r="N84" s="46"/>
      <c r="O84" s="7"/>
    </row>
    <row r="85" spans="2:18" ht="34.5" customHeight="1" x14ac:dyDescent="0.25">
      <c r="B85" s="190"/>
      <c r="C85" s="155"/>
      <c r="D85" s="155"/>
      <c r="E85" s="158"/>
      <c r="F85" s="161"/>
      <c r="G85" s="158"/>
      <c r="H85" s="161"/>
      <c r="I85" s="16" t="s">
        <v>7</v>
      </c>
      <c r="J85" s="45">
        <v>150.6</v>
      </c>
      <c r="K85" s="45">
        <v>150.6</v>
      </c>
      <c r="L85" s="13">
        <f>K85/J85*100</f>
        <v>100</v>
      </c>
      <c r="M85" s="156"/>
      <c r="N85" s="47"/>
      <c r="O85" s="7"/>
      <c r="P85" s="10"/>
      <c r="Q85" s="69"/>
      <c r="R85" s="11"/>
    </row>
    <row r="86" spans="2:18" s="54" customFormat="1" ht="29.65" hidden="1" customHeight="1" x14ac:dyDescent="0.25">
      <c r="B86" s="205" t="s">
        <v>99</v>
      </c>
      <c r="C86" s="148" t="s">
        <v>171</v>
      </c>
      <c r="D86" s="148"/>
      <c r="E86" s="142"/>
      <c r="F86" s="163"/>
      <c r="G86" s="142"/>
      <c r="H86" s="163"/>
      <c r="I86" s="50" t="s">
        <v>4</v>
      </c>
      <c r="J86" s="51">
        <f>J88+J89+J87</f>
        <v>0</v>
      </c>
      <c r="K86" s="51">
        <f>K88+K89+K87</f>
        <v>0</v>
      </c>
      <c r="L86" s="51"/>
      <c r="M86" s="148" t="s">
        <v>151</v>
      </c>
      <c r="N86" s="51"/>
      <c r="O86" s="60"/>
      <c r="P86" s="53"/>
      <c r="Q86" s="70">
        <v>10901.4</v>
      </c>
      <c r="R86" s="54">
        <v>10901.42</v>
      </c>
    </row>
    <row r="87" spans="2:18" s="54" customFormat="1" ht="29.65" hidden="1" customHeight="1" x14ac:dyDescent="0.25">
      <c r="B87" s="206"/>
      <c r="C87" s="149"/>
      <c r="D87" s="149"/>
      <c r="E87" s="143"/>
      <c r="F87" s="164"/>
      <c r="G87" s="143"/>
      <c r="H87" s="164"/>
      <c r="I87" s="55" t="s">
        <v>178</v>
      </c>
      <c r="J87" s="51">
        <v>0</v>
      </c>
      <c r="K87" s="51">
        <v>0</v>
      </c>
      <c r="L87" s="61"/>
      <c r="M87" s="149"/>
      <c r="N87" s="61"/>
      <c r="O87" s="60"/>
      <c r="P87" s="53"/>
      <c r="Q87" s="53"/>
    </row>
    <row r="88" spans="2:18" s="58" customFormat="1" ht="29.65" hidden="1" customHeight="1" x14ac:dyDescent="0.25">
      <c r="B88" s="206"/>
      <c r="C88" s="149"/>
      <c r="D88" s="149"/>
      <c r="E88" s="143"/>
      <c r="F88" s="164"/>
      <c r="G88" s="143"/>
      <c r="H88" s="164"/>
      <c r="I88" s="55" t="s">
        <v>6</v>
      </c>
      <c r="J88" s="56"/>
      <c r="K88" s="56"/>
      <c r="L88" s="61"/>
      <c r="M88" s="149"/>
      <c r="N88" s="61"/>
      <c r="O88" s="60"/>
      <c r="P88" s="57"/>
      <c r="Q88" s="57"/>
    </row>
    <row r="89" spans="2:18" s="58" customFormat="1" ht="102.6" hidden="1" customHeight="1" x14ac:dyDescent="0.25">
      <c r="B89" s="206"/>
      <c r="C89" s="149"/>
      <c r="D89" s="149"/>
      <c r="E89" s="143"/>
      <c r="F89" s="164"/>
      <c r="G89" s="143"/>
      <c r="H89" s="164"/>
      <c r="I89" s="55" t="s">
        <v>7</v>
      </c>
      <c r="J89" s="56"/>
      <c r="K89" s="56"/>
      <c r="L89" s="59"/>
      <c r="M89" s="150"/>
      <c r="N89" s="59"/>
      <c r="O89" s="60"/>
      <c r="P89" s="57"/>
      <c r="Q89" s="57"/>
    </row>
    <row r="90" spans="2:18" s="54" customFormat="1" ht="22.9" hidden="1" customHeight="1" x14ac:dyDescent="0.25">
      <c r="B90" s="205" t="s">
        <v>107</v>
      </c>
      <c r="C90" s="148" t="s">
        <v>106</v>
      </c>
      <c r="D90" s="148"/>
      <c r="E90" s="142"/>
      <c r="F90" s="163"/>
      <c r="G90" s="142"/>
      <c r="H90" s="163"/>
      <c r="I90" s="50" t="s">
        <v>4</v>
      </c>
      <c r="J90" s="51">
        <f>J92+J93+J91</f>
        <v>0</v>
      </c>
      <c r="K90" s="51">
        <f>K92+K93+K91</f>
        <v>0</v>
      </c>
      <c r="L90" s="51"/>
      <c r="M90" s="148" t="s">
        <v>110</v>
      </c>
      <c r="N90" s="51"/>
      <c r="O90" s="60"/>
      <c r="P90" s="53"/>
      <c r="Q90" s="53"/>
    </row>
    <row r="91" spans="2:18" s="54" customFormat="1" ht="22.9" hidden="1" customHeight="1" x14ac:dyDescent="0.25">
      <c r="B91" s="206"/>
      <c r="C91" s="149"/>
      <c r="D91" s="149"/>
      <c r="E91" s="143"/>
      <c r="F91" s="164"/>
      <c r="G91" s="143"/>
      <c r="H91" s="164"/>
      <c r="I91" s="55" t="s">
        <v>178</v>
      </c>
      <c r="J91" s="51">
        <v>0</v>
      </c>
      <c r="K91" s="51">
        <v>0</v>
      </c>
      <c r="L91" s="61"/>
      <c r="M91" s="149"/>
      <c r="N91" s="61"/>
      <c r="O91" s="60"/>
      <c r="P91" s="53"/>
      <c r="Q91" s="53"/>
    </row>
    <row r="92" spans="2:18" s="58" customFormat="1" ht="22.9" hidden="1" customHeight="1" x14ac:dyDescent="0.25">
      <c r="B92" s="206"/>
      <c r="C92" s="149"/>
      <c r="D92" s="149"/>
      <c r="E92" s="143"/>
      <c r="F92" s="164"/>
      <c r="G92" s="143"/>
      <c r="H92" s="164"/>
      <c r="I92" s="55" t="s">
        <v>6</v>
      </c>
      <c r="J92" s="56"/>
      <c r="K92" s="56"/>
      <c r="L92" s="61"/>
      <c r="M92" s="149"/>
      <c r="N92" s="61"/>
      <c r="O92" s="60"/>
      <c r="P92" s="57"/>
      <c r="Q92" s="57"/>
    </row>
    <row r="93" spans="2:18" s="58" customFormat="1" ht="22.9" hidden="1" customHeight="1" x14ac:dyDescent="0.25">
      <c r="B93" s="206"/>
      <c r="C93" s="149"/>
      <c r="D93" s="149"/>
      <c r="E93" s="143"/>
      <c r="F93" s="164"/>
      <c r="G93" s="143"/>
      <c r="H93" s="164"/>
      <c r="I93" s="55" t="s">
        <v>7</v>
      </c>
      <c r="J93" s="56"/>
      <c r="K93" s="56"/>
      <c r="L93" s="59"/>
      <c r="M93" s="150"/>
      <c r="N93" s="59"/>
      <c r="O93" s="60"/>
      <c r="P93" s="57"/>
      <c r="Q93" s="57"/>
    </row>
    <row r="94" spans="2:18" s="54" customFormat="1" ht="22.9" customHeight="1" x14ac:dyDescent="0.25">
      <c r="B94" s="205" t="s">
        <v>99</v>
      </c>
      <c r="C94" s="148" t="s">
        <v>127</v>
      </c>
      <c r="D94" s="148"/>
      <c r="E94" s="142"/>
      <c r="F94" s="163"/>
      <c r="G94" s="142"/>
      <c r="H94" s="163"/>
      <c r="I94" s="50" t="s">
        <v>4</v>
      </c>
      <c r="J94" s="51">
        <f>J96+J97+J95</f>
        <v>389.2</v>
      </c>
      <c r="K94" s="51">
        <f>K96+K97+K95</f>
        <v>366.18459999999999</v>
      </c>
      <c r="L94" s="13">
        <f>K94/J94*100</f>
        <v>94.086485097636171</v>
      </c>
      <c r="M94" s="148" t="s">
        <v>133</v>
      </c>
      <c r="N94" s="51"/>
      <c r="O94" s="60"/>
      <c r="P94" s="53"/>
      <c r="Q94" s="53"/>
    </row>
    <row r="95" spans="2:18" s="54" customFormat="1" ht="22.9" customHeight="1" x14ac:dyDescent="0.25">
      <c r="B95" s="206"/>
      <c r="C95" s="149"/>
      <c r="D95" s="149"/>
      <c r="E95" s="143"/>
      <c r="F95" s="164"/>
      <c r="G95" s="143"/>
      <c r="H95" s="164"/>
      <c r="I95" s="55" t="s">
        <v>176</v>
      </c>
      <c r="J95" s="51">
        <v>0</v>
      </c>
      <c r="K95" s="51">
        <v>0</v>
      </c>
      <c r="L95" s="61">
        <v>0</v>
      </c>
      <c r="M95" s="149"/>
      <c r="N95" s="61"/>
      <c r="O95" s="60"/>
      <c r="P95" s="53"/>
      <c r="Q95" s="53"/>
    </row>
    <row r="96" spans="2:18" s="58" customFormat="1" ht="22.9" customHeight="1" x14ac:dyDescent="0.25">
      <c r="B96" s="206"/>
      <c r="C96" s="149"/>
      <c r="D96" s="149"/>
      <c r="E96" s="143"/>
      <c r="F96" s="164"/>
      <c r="G96" s="143"/>
      <c r="H96" s="164"/>
      <c r="I96" s="55" t="s">
        <v>6</v>
      </c>
      <c r="J96" s="56">
        <f>160.5+17.1+229.9-18.3</f>
        <v>389.2</v>
      </c>
      <c r="K96" s="56">
        <f>160.5+17.1+229.9-18.3-23.0154</f>
        <v>366.18459999999999</v>
      </c>
      <c r="L96" s="13">
        <f>K96/J96*100</f>
        <v>94.086485097636171</v>
      </c>
      <c r="M96" s="149"/>
      <c r="N96" s="61"/>
      <c r="O96" s="60"/>
      <c r="P96" s="53"/>
      <c r="Q96" s="57"/>
    </row>
    <row r="97" spans="2:17" s="58" customFormat="1" ht="29.25" customHeight="1" x14ac:dyDescent="0.25">
      <c r="B97" s="206"/>
      <c r="C97" s="149"/>
      <c r="D97" s="149"/>
      <c r="E97" s="143"/>
      <c r="F97" s="164"/>
      <c r="G97" s="143"/>
      <c r="H97" s="164"/>
      <c r="I97" s="55" t="s">
        <v>7</v>
      </c>
      <c r="J97" s="56">
        <v>0</v>
      </c>
      <c r="K97" s="56">
        <v>0</v>
      </c>
      <c r="L97" s="59">
        <v>0</v>
      </c>
      <c r="M97" s="150"/>
      <c r="N97" s="59"/>
      <c r="O97" s="60"/>
      <c r="P97" s="57"/>
      <c r="Q97" s="57"/>
    </row>
    <row r="98" spans="2:17" s="76" customFormat="1" ht="22.9" customHeight="1" x14ac:dyDescent="0.25">
      <c r="B98" s="205" t="s">
        <v>107</v>
      </c>
      <c r="C98" s="148" t="s">
        <v>113</v>
      </c>
      <c r="D98" s="216"/>
      <c r="E98" s="157" t="s">
        <v>114</v>
      </c>
      <c r="F98" s="160">
        <v>45291</v>
      </c>
      <c r="G98" s="157" t="s">
        <v>114</v>
      </c>
      <c r="H98" s="160">
        <v>45291</v>
      </c>
      <c r="I98" s="71" t="s">
        <v>4</v>
      </c>
      <c r="J98" s="72">
        <f>J99+J100+J101+J102</f>
        <v>1123.3999999999999</v>
      </c>
      <c r="K98" s="72">
        <f>K99+K100+K101+K102</f>
        <v>1123.3999999999999</v>
      </c>
      <c r="L98" s="13">
        <f>K98/J98*100</f>
        <v>100</v>
      </c>
      <c r="M98" s="272" t="s">
        <v>152</v>
      </c>
      <c r="N98" s="73"/>
      <c r="O98" s="74"/>
      <c r="P98" s="75"/>
      <c r="Q98" s="75"/>
    </row>
    <row r="99" spans="2:17" s="80" customFormat="1" ht="22.9" customHeight="1" x14ac:dyDescent="0.25">
      <c r="B99" s="206"/>
      <c r="C99" s="149"/>
      <c r="D99" s="217"/>
      <c r="E99" s="158"/>
      <c r="F99" s="161"/>
      <c r="G99" s="158"/>
      <c r="H99" s="161"/>
      <c r="I99" s="55" t="s">
        <v>176</v>
      </c>
      <c r="J99" s="77">
        <v>1101.0999999999999</v>
      </c>
      <c r="K99" s="77">
        <v>1101.0999999999999</v>
      </c>
      <c r="L99" s="13">
        <f>K99/J99*100</f>
        <v>100</v>
      </c>
      <c r="M99" s="273"/>
      <c r="N99" s="78"/>
      <c r="O99" s="79"/>
      <c r="P99" s="6"/>
      <c r="Q99" s="6"/>
    </row>
    <row r="100" spans="2:17" s="80" customFormat="1" ht="22.9" customHeight="1" x14ac:dyDescent="0.25">
      <c r="B100" s="206"/>
      <c r="C100" s="149"/>
      <c r="D100" s="217"/>
      <c r="E100" s="158"/>
      <c r="F100" s="161"/>
      <c r="G100" s="158"/>
      <c r="H100" s="161"/>
      <c r="I100" s="55" t="s">
        <v>6</v>
      </c>
      <c r="J100" s="77">
        <v>11.1</v>
      </c>
      <c r="K100" s="77">
        <v>11.1</v>
      </c>
      <c r="L100" s="13">
        <f>K100/J100*100</f>
        <v>100</v>
      </c>
      <c r="M100" s="273"/>
      <c r="N100" s="78"/>
      <c r="O100" s="79"/>
      <c r="P100" s="6"/>
      <c r="Q100" s="6"/>
    </row>
    <row r="101" spans="2:17" s="80" customFormat="1" ht="22.9" customHeight="1" x14ac:dyDescent="0.25">
      <c r="B101" s="206"/>
      <c r="C101" s="149"/>
      <c r="D101" s="217"/>
      <c r="E101" s="158"/>
      <c r="F101" s="161"/>
      <c r="G101" s="158"/>
      <c r="H101" s="161"/>
      <c r="I101" s="55" t="s">
        <v>7</v>
      </c>
      <c r="J101" s="77">
        <v>11.2</v>
      </c>
      <c r="K101" s="77">
        <v>11.2</v>
      </c>
      <c r="L101" s="13">
        <f>K101/J101*100</f>
        <v>100</v>
      </c>
      <c r="M101" s="273"/>
      <c r="N101" s="78"/>
      <c r="O101" s="79"/>
      <c r="P101" s="6"/>
      <c r="Q101" s="6"/>
    </row>
    <row r="102" spans="2:17" s="80" customFormat="1" ht="32.65" customHeight="1" x14ac:dyDescent="0.25">
      <c r="B102" s="225"/>
      <c r="C102" s="150"/>
      <c r="D102" s="218"/>
      <c r="E102" s="159"/>
      <c r="F102" s="162"/>
      <c r="G102" s="159"/>
      <c r="H102" s="162"/>
      <c r="I102" s="55" t="s">
        <v>8</v>
      </c>
      <c r="J102" s="81">
        <v>0</v>
      </c>
      <c r="K102" s="81">
        <v>0</v>
      </c>
      <c r="L102" s="82">
        <v>0</v>
      </c>
      <c r="M102" s="274"/>
      <c r="N102" s="82"/>
      <c r="O102" s="79"/>
      <c r="P102" s="6"/>
      <c r="Q102" s="6"/>
    </row>
    <row r="103" spans="2:17" s="76" customFormat="1" ht="22.9" customHeight="1" x14ac:dyDescent="0.25">
      <c r="B103" s="205" t="s">
        <v>120</v>
      </c>
      <c r="C103" s="148" t="s">
        <v>121</v>
      </c>
      <c r="D103" s="216"/>
      <c r="E103" s="142" t="s">
        <v>114</v>
      </c>
      <c r="F103" s="163">
        <v>45291</v>
      </c>
      <c r="G103" s="142" t="s">
        <v>114</v>
      </c>
      <c r="H103" s="163">
        <v>45291</v>
      </c>
      <c r="I103" s="71" t="s">
        <v>4</v>
      </c>
      <c r="J103" s="72">
        <f>J104+J105+J106+J107</f>
        <v>3550.2</v>
      </c>
      <c r="K103" s="72">
        <f>K104+K105+K106+K107</f>
        <v>3550.2</v>
      </c>
      <c r="L103" s="13">
        <f>K103/J103*100</f>
        <v>100</v>
      </c>
      <c r="M103" s="207" t="s">
        <v>153</v>
      </c>
      <c r="N103" s="73"/>
      <c r="O103" s="60"/>
      <c r="P103" s="75"/>
      <c r="Q103" s="75"/>
    </row>
    <row r="104" spans="2:17" s="80" customFormat="1" ht="22.9" customHeight="1" x14ac:dyDescent="0.25">
      <c r="B104" s="206"/>
      <c r="C104" s="149"/>
      <c r="D104" s="217"/>
      <c r="E104" s="143"/>
      <c r="F104" s="164"/>
      <c r="G104" s="143"/>
      <c r="H104" s="164"/>
      <c r="I104" s="55" t="s">
        <v>176</v>
      </c>
      <c r="J104" s="77">
        <v>0</v>
      </c>
      <c r="K104" s="77">
        <v>0</v>
      </c>
      <c r="L104" s="78">
        <v>0</v>
      </c>
      <c r="M104" s="208"/>
      <c r="N104" s="78"/>
      <c r="O104" s="83"/>
      <c r="P104" s="6"/>
      <c r="Q104" s="6"/>
    </row>
    <row r="105" spans="2:17" s="80" customFormat="1" ht="22.9" customHeight="1" x14ac:dyDescent="0.25">
      <c r="B105" s="206"/>
      <c r="C105" s="149"/>
      <c r="D105" s="217"/>
      <c r="E105" s="143"/>
      <c r="F105" s="164"/>
      <c r="G105" s="143"/>
      <c r="H105" s="164"/>
      <c r="I105" s="55" t="s">
        <v>6</v>
      </c>
      <c r="J105" s="77">
        <f>3712.5-162.3</f>
        <v>3550.2</v>
      </c>
      <c r="K105" s="77">
        <f>3712.5-162.3</f>
        <v>3550.2</v>
      </c>
      <c r="L105" s="13">
        <f>K105/J105*100</f>
        <v>100</v>
      </c>
      <c r="M105" s="208"/>
      <c r="N105" s="78"/>
      <c r="O105" s="83"/>
      <c r="P105" s="75"/>
      <c r="Q105" s="6"/>
    </row>
    <row r="106" spans="2:17" s="80" customFormat="1" ht="22.9" customHeight="1" x14ac:dyDescent="0.25">
      <c r="B106" s="206"/>
      <c r="C106" s="149"/>
      <c r="D106" s="217"/>
      <c r="E106" s="143"/>
      <c r="F106" s="164"/>
      <c r="G106" s="143"/>
      <c r="H106" s="164"/>
      <c r="I106" s="55" t="s">
        <v>7</v>
      </c>
      <c r="J106" s="77">
        <v>0</v>
      </c>
      <c r="K106" s="77">
        <v>0</v>
      </c>
      <c r="L106" s="77">
        <v>0</v>
      </c>
      <c r="M106" s="208"/>
      <c r="N106" s="78"/>
      <c r="O106" s="83"/>
      <c r="P106" s="6"/>
      <c r="Q106" s="6"/>
    </row>
    <row r="107" spans="2:17" s="80" customFormat="1" ht="36" customHeight="1" x14ac:dyDescent="0.25">
      <c r="B107" s="225"/>
      <c r="C107" s="150"/>
      <c r="D107" s="218"/>
      <c r="E107" s="144"/>
      <c r="F107" s="165"/>
      <c r="G107" s="144"/>
      <c r="H107" s="165"/>
      <c r="I107" s="55" t="s">
        <v>8</v>
      </c>
      <c r="J107" s="81">
        <v>0</v>
      </c>
      <c r="K107" s="81">
        <v>0</v>
      </c>
      <c r="L107" s="82">
        <v>0</v>
      </c>
      <c r="M107" s="209"/>
      <c r="N107" s="82"/>
      <c r="O107" s="83"/>
      <c r="P107" s="6"/>
      <c r="Q107" s="6"/>
    </row>
    <row r="108" spans="2:17" s="54" customFormat="1" ht="29.65" customHeight="1" x14ac:dyDescent="0.25">
      <c r="B108" s="205" t="s">
        <v>125</v>
      </c>
      <c r="C108" s="148" t="s">
        <v>182</v>
      </c>
      <c r="D108" s="148"/>
      <c r="E108" s="142"/>
      <c r="F108" s="163"/>
      <c r="G108" s="142"/>
      <c r="H108" s="163"/>
      <c r="I108" s="50" t="s">
        <v>4</v>
      </c>
      <c r="J108" s="84">
        <f>J110+J111+J109</f>
        <v>5957.0999999999995</v>
      </c>
      <c r="K108" s="84">
        <f>K110+K111+K109</f>
        <v>5957.0999999999995</v>
      </c>
      <c r="L108" s="13">
        <f>K108/J108*100</f>
        <v>100</v>
      </c>
      <c r="M108" s="148" t="s">
        <v>126</v>
      </c>
      <c r="N108" s="84"/>
      <c r="O108" s="60"/>
      <c r="P108" s="85"/>
      <c r="Q108" s="86"/>
    </row>
    <row r="109" spans="2:17" s="54" customFormat="1" ht="29.65" customHeight="1" x14ac:dyDescent="0.25">
      <c r="B109" s="206"/>
      <c r="C109" s="149"/>
      <c r="D109" s="149"/>
      <c r="E109" s="143"/>
      <c r="F109" s="164"/>
      <c r="G109" s="143"/>
      <c r="H109" s="164"/>
      <c r="I109" s="55" t="s">
        <v>176</v>
      </c>
      <c r="J109" s="84">
        <v>0</v>
      </c>
      <c r="K109" s="84">
        <v>0</v>
      </c>
      <c r="L109" s="87">
        <v>0</v>
      </c>
      <c r="M109" s="149"/>
      <c r="N109" s="87"/>
      <c r="O109" s="60"/>
      <c r="P109" s="85"/>
      <c r="Q109" s="85"/>
    </row>
    <row r="110" spans="2:17" s="58" customFormat="1" ht="29.65" customHeight="1" x14ac:dyDescent="0.25">
      <c r="B110" s="206"/>
      <c r="C110" s="149"/>
      <c r="D110" s="149"/>
      <c r="E110" s="143"/>
      <c r="F110" s="164"/>
      <c r="G110" s="143"/>
      <c r="H110" s="164"/>
      <c r="I110" s="55" t="s">
        <v>6</v>
      </c>
      <c r="J110" s="88">
        <v>5897.4</v>
      </c>
      <c r="K110" s="88">
        <v>5897.4</v>
      </c>
      <c r="L110" s="13">
        <f>K110/J110*100</f>
        <v>100</v>
      </c>
      <c r="M110" s="149"/>
      <c r="N110" s="87"/>
      <c r="O110" s="60"/>
      <c r="P110" s="85"/>
      <c r="Q110" s="89"/>
    </row>
    <row r="111" spans="2:17" s="58" customFormat="1" ht="222" customHeight="1" x14ac:dyDescent="0.25">
      <c r="B111" s="206"/>
      <c r="C111" s="149"/>
      <c r="D111" s="149"/>
      <c r="E111" s="143"/>
      <c r="F111" s="164"/>
      <c r="G111" s="143"/>
      <c r="H111" s="164"/>
      <c r="I111" s="55" t="s">
        <v>7</v>
      </c>
      <c r="J111" s="88">
        <v>59.7</v>
      </c>
      <c r="K111" s="88">
        <v>59.7</v>
      </c>
      <c r="L111" s="13">
        <f>K111/J111*100</f>
        <v>100</v>
      </c>
      <c r="M111" s="150"/>
      <c r="N111" s="90"/>
      <c r="O111" s="60"/>
      <c r="P111" s="85"/>
      <c r="Q111" s="89"/>
    </row>
    <row r="112" spans="2:17" s="54" customFormat="1" ht="29.65" customHeight="1" x14ac:dyDescent="0.25">
      <c r="B112" s="205" t="s">
        <v>135</v>
      </c>
      <c r="C112" s="148" t="s">
        <v>179</v>
      </c>
      <c r="D112" s="148"/>
      <c r="E112" s="142"/>
      <c r="F112" s="163"/>
      <c r="G112" s="142"/>
      <c r="H112" s="163"/>
      <c r="I112" s="50" t="s">
        <v>4</v>
      </c>
      <c r="J112" s="84">
        <f>J114+J115+J113</f>
        <v>3546</v>
      </c>
      <c r="K112" s="84">
        <f>K114+K115+K113</f>
        <v>3546</v>
      </c>
      <c r="L112" s="13">
        <f>K112/J112*100</f>
        <v>100</v>
      </c>
      <c r="M112" s="148" t="s">
        <v>172</v>
      </c>
      <c r="N112" s="84"/>
      <c r="O112" s="60"/>
      <c r="P112" s="85"/>
      <c r="Q112" s="86"/>
    </row>
    <row r="113" spans="2:17" s="54" customFormat="1" ht="29.65" customHeight="1" x14ac:dyDescent="0.25">
      <c r="B113" s="206"/>
      <c r="C113" s="149"/>
      <c r="D113" s="149"/>
      <c r="E113" s="143"/>
      <c r="F113" s="164"/>
      <c r="G113" s="143"/>
      <c r="H113" s="164"/>
      <c r="I113" s="55" t="s">
        <v>176</v>
      </c>
      <c r="J113" s="84">
        <v>0</v>
      </c>
      <c r="K113" s="84">
        <v>0</v>
      </c>
      <c r="L113" s="87">
        <v>0</v>
      </c>
      <c r="M113" s="149"/>
      <c r="N113" s="87"/>
      <c r="O113" s="60"/>
      <c r="P113" s="85"/>
      <c r="Q113" s="85"/>
    </row>
    <row r="114" spans="2:17" s="58" customFormat="1" ht="29.65" customHeight="1" x14ac:dyDescent="0.25">
      <c r="B114" s="206"/>
      <c r="C114" s="149"/>
      <c r="D114" s="149"/>
      <c r="E114" s="143"/>
      <c r="F114" s="164"/>
      <c r="G114" s="143"/>
      <c r="H114" s="164"/>
      <c r="I114" s="55" t="s">
        <v>6</v>
      </c>
      <c r="J114" s="88">
        <v>3510.5</v>
      </c>
      <c r="K114" s="88">
        <v>3510.5</v>
      </c>
      <c r="L114" s="13">
        <f>K114/J114*100</f>
        <v>100</v>
      </c>
      <c r="M114" s="149"/>
      <c r="N114" s="87"/>
      <c r="O114" s="60"/>
      <c r="P114" s="85"/>
      <c r="Q114" s="89"/>
    </row>
    <row r="115" spans="2:17" s="58" customFormat="1" ht="45" customHeight="1" x14ac:dyDescent="0.25">
      <c r="B115" s="206"/>
      <c r="C115" s="149"/>
      <c r="D115" s="149"/>
      <c r="E115" s="143"/>
      <c r="F115" s="164"/>
      <c r="G115" s="143"/>
      <c r="H115" s="164"/>
      <c r="I115" s="55" t="s">
        <v>7</v>
      </c>
      <c r="J115" s="88">
        <v>35.5</v>
      </c>
      <c r="K115" s="88">
        <v>35.5</v>
      </c>
      <c r="L115" s="13">
        <f>K115/J115*100</f>
        <v>100</v>
      </c>
      <c r="M115" s="150"/>
      <c r="N115" s="90"/>
      <c r="O115" s="60"/>
      <c r="P115" s="85"/>
      <c r="Q115" s="89"/>
    </row>
    <row r="116" spans="2:17" s="96" customFormat="1" ht="30" customHeight="1" x14ac:dyDescent="0.25">
      <c r="B116" s="244" t="s">
        <v>24</v>
      </c>
      <c r="C116" s="219" t="s">
        <v>23</v>
      </c>
      <c r="D116" s="219"/>
      <c r="E116" s="157" t="s">
        <v>114</v>
      </c>
      <c r="F116" s="160">
        <v>45291</v>
      </c>
      <c r="G116" s="157" t="s">
        <v>114</v>
      </c>
      <c r="H116" s="160">
        <v>45291</v>
      </c>
      <c r="I116" s="91" t="s">
        <v>4</v>
      </c>
      <c r="J116" s="92">
        <f>J117+J118+J119+J120</f>
        <v>28866.3</v>
      </c>
      <c r="K116" s="92">
        <f>K117+K118+K119+K120</f>
        <v>28862.899999999998</v>
      </c>
      <c r="L116" s="92">
        <f>K116/J116*100</f>
        <v>99.988221559396251</v>
      </c>
      <c r="M116" s="271"/>
      <c r="N116" s="93" t="s">
        <v>141</v>
      </c>
      <c r="O116" s="94"/>
      <c r="P116" s="39">
        <f>P118+P119+P117</f>
        <v>28866.3</v>
      </c>
      <c r="Q116" s="95">
        <f>P116-J116</f>
        <v>0</v>
      </c>
    </row>
    <row r="117" spans="2:17" s="99" customFormat="1" ht="20.25" customHeight="1" x14ac:dyDescent="0.25">
      <c r="B117" s="245"/>
      <c r="C117" s="220"/>
      <c r="D117" s="220"/>
      <c r="E117" s="158"/>
      <c r="F117" s="161"/>
      <c r="G117" s="158"/>
      <c r="H117" s="161"/>
      <c r="I117" s="97" t="s">
        <v>176</v>
      </c>
      <c r="J117" s="92">
        <v>0</v>
      </c>
      <c r="K117" s="92">
        <v>0</v>
      </c>
      <c r="L117" s="92">
        <v>0</v>
      </c>
      <c r="M117" s="186"/>
      <c r="N117" s="98"/>
      <c r="O117" s="94"/>
      <c r="P117" s="39"/>
      <c r="Q117" s="39"/>
    </row>
    <row r="118" spans="2:17" s="99" customFormat="1" ht="30.75" customHeight="1" x14ac:dyDescent="0.25">
      <c r="B118" s="245"/>
      <c r="C118" s="220"/>
      <c r="D118" s="220"/>
      <c r="E118" s="158"/>
      <c r="F118" s="161"/>
      <c r="G118" s="158"/>
      <c r="H118" s="161"/>
      <c r="I118" s="97" t="s">
        <v>6</v>
      </c>
      <c r="J118" s="92">
        <f>J122+J125+J128+J131+J134+J198</f>
        <v>5940.7</v>
      </c>
      <c r="K118" s="92">
        <f>K122+K125+K128+K131+K134+K198</f>
        <v>5940.7</v>
      </c>
      <c r="L118" s="92">
        <f t="shared" ref="L118:L135" si="3">K118/J118*100</f>
        <v>100</v>
      </c>
      <c r="M118" s="186"/>
      <c r="N118" s="98"/>
      <c r="O118" s="94"/>
      <c r="P118" s="39">
        <v>5940.7</v>
      </c>
      <c r="Q118" s="95">
        <f>P118-J118</f>
        <v>0</v>
      </c>
    </row>
    <row r="119" spans="2:17" s="99" customFormat="1" ht="30" customHeight="1" x14ac:dyDescent="0.25">
      <c r="B119" s="245"/>
      <c r="C119" s="220"/>
      <c r="D119" s="220"/>
      <c r="E119" s="158"/>
      <c r="F119" s="161"/>
      <c r="G119" s="158"/>
      <c r="H119" s="161"/>
      <c r="I119" s="97" t="s">
        <v>7</v>
      </c>
      <c r="J119" s="92">
        <f>J123+J126+J129+J132+J135</f>
        <v>22925.599999999999</v>
      </c>
      <c r="K119" s="92">
        <f>K123+K126+K129+K132+K135</f>
        <v>22922.199999999997</v>
      </c>
      <c r="L119" s="92">
        <f t="shared" si="3"/>
        <v>99.985169417594307</v>
      </c>
      <c r="M119" s="186"/>
      <c r="N119" s="98"/>
      <c r="O119" s="94"/>
      <c r="P119" s="39">
        <v>22925.599999999999</v>
      </c>
      <c r="Q119" s="95">
        <f>P119-J119</f>
        <v>0</v>
      </c>
    </row>
    <row r="120" spans="2:17" s="99" customFormat="1" ht="33" customHeight="1" x14ac:dyDescent="0.25">
      <c r="B120" s="246"/>
      <c r="C120" s="221"/>
      <c r="D120" s="221"/>
      <c r="E120" s="159"/>
      <c r="F120" s="162"/>
      <c r="G120" s="159"/>
      <c r="H120" s="162"/>
      <c r="I120" s="97" t="s">
        <v>8</v>
      </c>
      <c r="J120" s="92">
        <v>0</v>
      </c>
      <c r="K120" s="92">
        <v>0</v>
      </c>
      <c r="L120" s="92">
        <v>0</v>
      </c>
      <c r="M120" s="187"/>
      <c r="N120" s="100"/>
      <c r="O120" s="94"/>
      <c r="P120" s="39"/>
      <c r="Q120" s="39"/>
    </row>
    <row r="121" spans="2:17" s="11" customFormat="1" ht="30" customHeight="1" x14ac:dyDescent="0.25">
      <c r="B121" s="189" t="s">
        <v>25</v>
      </c>
      <c r="C121" s="154" t="s">
        <v>12</v>
      </c>
      <c r="D121" s="154"/>
      <c r="E121" s="157"/>
      <c r="F121" s="160"/>
      <c r="G121" s="157"/>
      <c r="H121" s="160"/>
      <c r="I121" s="101" t="s">
        <v>4</v>
      </c>
      <c r="J121" s="102">
        <f>J122+J123</f>
        <v>21789.5</v>
      </c>
      <c r="K121" s="102">
        <f>K122+K123</f>
        <v>21789.5</v>
      </c>
      <c r="L121" s="92">
        <f t="shared" si="3"/>
        <v>100</v>
      </c>
      <c r="M121" s="151" t="s">
        <v>146</v>
      </c>
      <c r="N121" s="103" t="s">
        <v>141</v>
      </c>
      <c r="O121" s="7"/>
      <c r="P121" s="10"/>
      <c r="Q121" s="10"/>
    </row>
    <row r="122" spans="2:17" ht="23.25" customHeight="1" x14ac:dyDescent="0.25">
      <c r="B122" s="190"/>
      <c r="C122" s="155"/>
      <c r="D122" s="155"/>
      <c r="E122" s="158"/>
      <c r="F122" s="161"/>
      <c r="G122" s="158"/>
      <c r="H122" s="161"/>
      <c r="I122" s="16" t="s">
        <v>6</v>
      </c>
      <c r="J122" s="56">
        <f>2973.1+897.9+1520.4+531.3</f>
        <v>5922.7</v>
      </c>
      <c r="K122" s="56">
        <f>2973.1+897.9+1520.4+531.3</f>
        <v>5922.7</v>
      </c>
      <c r="L122" s="92">
        <f t="shared" si="3"/>
        <v>100</v>
      </c>
      <c r="M122" s="152"/>
      <c r="N122" s="61"/>
      <c r="O122" s="7"/>
    </row>
    <row r="123" spans="2:17" ht="20.25" customHeight="1" x14ac:dyDescent="0.25">
      <c r="B123" s="190"/>
      <c r="C123" s="155"/>
      <c r="D123" s="155"/>
      <c r="E123" s="158"/>
      <c r="F123" s="161"/>
      <c r="G123" s="158"/>
      <c r="H123" s="161"/>
      <c r="I123" s="16" t="s">
        <v>7</v>
      </c>
      <c r="J123" s="56">
        <v>15866.8</v>
      </c>
      <c r="K123" s="56">
        <v>15866.8</v>
      </c>
      <c r="L123" s="92">
        <f t="shared" si="3"/>
        <v>100</v>
      </c>
      <c r="M123" s="153"/>
      <c r="N123" s="59"/>
      <c r="O123" s="7"/>
    </row>
    <row r="124" spans="2:17" s="11" customFormat="1" ht="32.25" customHeight="1" x14ac:dyDescent="0.25">
      <c r="B124" s="189" t="s">
        <v>26</v>
      </c>
      <c r="C124" s="154" t="s">
        <v>60</v>
      </c>
      <c r="D124" s="154"/>
      <c r="E124" s="157"/>
      <c r="F124" s="160"/>
      <c r="G124" s="157"/>
      <c r="H124" s="160"/>
      <c r="I124" s="101" t="s">
        <v>4</v>
      </c>
      <c r="J124" s="102">
        <f>J125+J126</f>
        <v>469.9</v>
      </c>
      <c r="K124" s="102">
        <f>K125+K126</f>
        <v>469.9</v>
      </c>
      <c r="L124" s="92">
        <f t="shared" si="3"/>
        <v>100</v>
      </c>
      <c r="M124" s="151" t="s">
        <v>159</v>
      </c>
      <c r="N124" s="103" t="s">
        <v>141</v>
      </c>
      <c r="O124" s="7"/>
      <c r="P124" s="10"/>
      <c r="Q124" s="10"/>
    </row>
    <row r="125" spans="2:17" ht="27.75" customHeight="1" x14ac:dyDescent="0.25">
      <c r="B125" s="190"/>
      <c r="C125" s="155"/>
      <c r="D125" s="155"/>
      <c r="E125" s="158"/>
      <c r="F125" s="161"/>
      <c r="G125" s="158"/>
      <c r="H125" s="161"/>
      <c r="I125" s="16" t="s">
        <v>6</v>
      </c>
      <c r="J125" s="56">
        <v>0</v>
      </c>
      <c r="K125" s="56">
        <v>0</v>
      </c>
      <c r="L125" s="92">
        <v>0</v>
      </c>
      <c r="M125" s="152"/>
      <c r="N125" s="61"/>
      <c r="O125" s="7"/>
    </row>
    <row r="126" spans="2:17" ht="30" customHeight="1" x14ac:dyDescent="0.25">
      <c r="B126" s="190"/>
      <c r="C126" s="155"/>
      <c r="D126" s="155"/>
      <c r="E126" s="158"/>
      <c r="F126" s="161"/>
      <c r="G126" s="158"/>
      <c r="H126" s="161"/>
      <c r="I126" s="16" t="s">
        <v>7</v>
      </c>
      <c r="J126" s="56">
        <v>469.9</v>
      </c>
      <c r="K126" s="56">
        <v>469.9</v>
      </c>
      <c r="L126" s="92">
        <f t="shared" si="3"/>
        <v>100</v>
      </c>
      <c r="M126" s="153"/>
      <c r="N126" s="59"/>
      <c r="O126" s="7"/>
    </row>
    <row r="127" spans="2:17" s="11" customFormat="1" ht="33" customHeight="1" x14ac:dyDescent="0.25">
      <c r="B127" s="189" t="s">
        <v>29</v>
      </c>
      <c r="C127" s="154" t="s">
        <v>27</v>
      </c>
      <c r="D127" s="154"/>
      <c r="E127" s="157"/>
      <c r="F127" s="160"/>
      <c r="G127" s="157"/>
      <c r="H127" s="160"/>
      <c r="I127" s="101" t="s">
        <v>4</v>
      </c>
      <c r="J127" s="102">
        <f>J128+J129</f>
        <v>88.4</v>
      </c>
      <c r="K127" s="102">
        <f>K128+K129</f>
        <v>266.39999999999998</v>
      </c>
      <c r="L127" s="92">
        <f t="shared" si="3"/>
        <v>301.35746606334834</v>
      </c>
      <c r="M127" s="151" t="s">
        <v>160</v>
      </c>
      <c r="N127" s="103" t="s">
        <v>141</v>
      </c>
      <c r="O127" s="7"/>
      <c r="P127" s="10"/>
      <c r="Q127" s="10"/>
    </row>
    <row r="128" spans="2:17" ht="33" customHeight="1" x14ac:dyDescent="0.25">
      <c r="B128" s="190"/>
      <c r="C128" s="155"/>
      <c r="D128" s="155"/>
      <c r="E128" s="158"/>
      <c r="F128" s="161"/>
      <c r="G128" s="158"/>
      <c r="H128" s="161"/>
      <c r="I128" s="16" t="s">
        <v>6</v>
      </c>
      <c r="J128" s="56">
        <v>0</v>
      </c>
      <c r="K128" s="56">
        <v>0</v>
      </c>
      <c r="L128" s="92">
        <v>0</v>
      </c>
      <c r="M128" s="269"/>
      <c r="N128" s="61"/>
      <c r="O128" s="104"/>
    </row>
    <row r="129" spans="2:17" ht="46.9" customHeight="1" x14ac:dyDescent="0.25">
      <c r="B129" s="190"/>
      <c r="C129" s="155"/>
      <c r="D129" s="155"/>
      <c r="E129" s="158"/>
      <c r="F129" s="161"/>
      <c r="G129" s="158"/>
      <c r="H129" s="161"/>
      <c r="I129" s="16" t="s">
        <v>7</v>
      </c>
      <c r="J129" s="56">
        <v>88.4</v>
      </c>
      <c r="K129" s="56">
        <v>266.39999999999998</v>
      </c>
      <c r="L129" s="92">
        <f t="shared" si="3"/>
        <v>301.35746606334834</v>
      </c>
      <c r="M129" s="270"/>
      <c r="N129" s="59"/>
      <c r="O129" s="104"/>
    </row>
    <row r="130" spans="2:17" s="11" customFormat="1" ht="40.5" customHeight="1" x14ac:dyDescent="0.25">
      <c r="B130" s="189" t="s">
        <v>28</v>
      </c>
      <c r="C130" s="154" t="s">
        <v>58</v>
      </c>
      <c r="D130" s="154"/>
      <c r="E130" s="157"/>
      <c r="F130" s="160"/>
      <c r="G130" s="157"/>
      <c r="H130" s="160"/>
      <c r="I130" s="101" t="s">
        <v>4</v>
      </c>
      <c r="J130" s="102">
        <f>J131+J132</f>
        <v>5.5</v>
      </c>
      <c r="K130" s="102">
        <f>K131+K132</f>
        <v>5.5</v>
      </c>
      <c r="L130" s="92">
        <f t="shared" si="3"/>
        <v>100</v>
      </c>
      <c r="M130" s="151" t="s">
        <v>161</v>
      </c>
      <c r="N130" s="103" t="s">
        <v>141</v>
      </c>
      <c r="O130" s="7"/>
      <c r="P130" s="10"/>
      <c r="Q130" s="10"/>
    </row>
    <row r="131" spans="2:17" ht="27" customHeight="1" x14ac:dyDescent="0.25">
      <c r="B131" s="190"/>
      <c r="C131" s="155"/>
      <c r="D131" s="155"/>
      <c r="E131" s="158"/>
      <c r="F131" s="161"/>
      <c r="G131" s="158"/>
      <c r="H131" s="161"/>
      <c r="I131" s="16" t="s">
        <v>6</v>
      </c>
      <c r="J131" s="56">
        <v>0</v>
      </c>
      <c r="K131" s="56">
        <v>0</v>
      </c>
      <c r="L131" s="92">
        <v>0</v>
      </c>
      <c r="M131" s="152"/>
      <c r="N131" s="61"/>
      <c r="O131" s="7"/>
    </row>
    <row r="132" spans="2:17" ht="33" customHeight="1" x14ac:dyDescent="0.25">
      <c r="B132" s="190"/>
      <c r="C132" s="155"/>
      <c r="D132" s="155"/>
      <c r="E132" s="158"/>
      <c r="F132" s="161"/>
      <c r="G132" s="158"/>
      <c r="H132" s="161"/>
      <c r="I132" s="16" t="s">
        <v>7</v>
      </c>
      <c r="J132" s="56">
        <v>5.5</v>
      </c>
      <c r="K132" s="56">
        <v>5.5</v>
      </c>
      <c r="L132" s="92">
        <f t="shared" si="3"/>
        <v>100</v>
      </c>
      <c r="M132" s="153"/>
      <c r="N132" s="59"/>
      <c r="O132" s="7"/>
    </row>
    <row r="133" spans="2:17" s="11" customFormat="1" ht="31.5" customHeight="1" x14ac:dyDescent="0.25">
      <c r="B133" s="189" t="s">
        <v>30</v>
      </c>
      <c r="C133" s="154" t="s">
        <v>22</v>
      </c>
      <c r="D133" s="154"/>
      <c r="E133" s="157"/>
      <c r="F133" s="160"/>
      <c r="G133" s="157"/>
      <c r="H133" s="160"/>
      <c r="I133" s="101" t="s">
        <v>4</v>
      </c>
      <c r="J133" s="102">
        <f>J134+J135</f>
        <v>6513</v>
      </c>
      <c r="K133" s="102">
        <f>K134+K135</f>
        <v>6331.6</v>
      </c>
      <c r="L133" s="92">
        <f t="shared" si="3"/>
        <v>97.214801166896976</v>
      </c>
      <c r="M133" s="151" t="s">
        <v>162</v>
      </c>
      <c r="N133" s="102"/>
      <c r="O133" s="7"/>
      <c r="P133" s="10"/>
      <c r="Q133" s="10"/>
    </row>
    <row r="134" spans="2:17" ht="24.75" customHeight="1" x14ac:dyDescent="0.25">
      <c r="B134" s="190"/>
      <c r="C134" s="155"/>
      <c r="D134" s="155"/>
      <c r="E134" s="158"/>
      <c r="F134" s="161"/>
      <c r="G134" s="158"/>
      <c r="H134" s="161"/>
      <c r="I134" s="16" t="s">
        <v>6</v>
      </c>
      <c r="J134" s="56">
        <v>18</v>
      </c>
      <c r="K134" s="56">
        <v>18</v>
      </c>
      <c r="L134" s="92">
        <f t="shared" si="3"/>
        <v>100</v>
      </c>
      <c r="M134" s="152"/>
      <c r="N134" s="61"/>
      <c r="O134" s="7"/>
    </row>
    <row r="135" spans="2:17" ht="27" customHeight="1" x14ac:dyDescent="0.25">
      <c r="B135" s="190"/>
      <c r="C135" s="155"/>
      <c r="D135" s="155"/>
      <c r="E135" s="158"/>
      <c r="F135" s="161"/>
      <c r="G135" s="158"/>
      <c r="H135" s="161"/>
      <c r="I135" s="16" t="s">
        <v>7</v>
      </c>
      <c r="J135" s="56">
        <v>6495</v>
      </c>
      <c r="K135" s="56">
        <v>6313.6</v>
      </c>
      <c r="L135" s="92">
        <f t="shared" si="3"/>
        <v>97.207082371054668</v>
      </c>
      <c r="M135" s="153"/>
      <c r="N135" s="59"/>
      <c r="O135" s="7"/>
    </row>
    <row r="136" spans="2:17" s="96" customFormat="1" ht="30" customHeight="1" x14ac:dyDescent="0.25">
      <c r="B136" s="244" t="s">
        <v>31</v>
      </c>
      <c r="C136" s="219" t="s">
        <v>61</v>
      </c>
      <c r="D136" s="219"/>
      <c r="E136" s="157" t="s">
        <v>114</v>
      </c>
      <c r="F136" s="160">
        <v>45291</v>
      </c>
      <c r="G136" s="157" t="s">
        <v>114</v>
      </c>
      <c r="H136" s="160">
        <v>45291</v>
      </c>
      <c r="I136" s="91" t="s">
        <v>4</v>
      </c>
      <c r="J136" s="92">
        <f>J137+J138+J139+J140</f>
        <v>2331.8999999999996</v>
      </c>
      <c r="K136" s="92">
        <f>K137+K138+K139+K140</f>
        <v>2329.9442899999999</v>
      </c>
      <c r="L136" s="92">
        <f>K136/J136*100</f>
        <v>99.916132338436483</v>
      </c>
      <c r="M136" s="185" t="s">
        <v>73</v>
      </c>
      <c r="N136" s="93"/>
      <c r="O136" s="105"/>
      <c r="P136" s="106">
        <f>P137+P138+P139</f>
        <v>2331.8999999999996</v>
      </c>
      <c r="Q136" s="106">
        <f>J136-P136</f>
        <v>0</v>
      </c>
    </row>
    <row r="137" spans="2:17" s="99" customFormat="1" ht="26.25" customHeight="1" x14ac:dyDescent="0.25">
      <c r="B137" s="245"/>
      <c r="C137" s="220"/>
      <c r="D137" s="220"/>
      <c r="E137" s="158"/>
      <c r="F137" s="161"/>
      <c r="G137" s="158"/>
      <c r="H137" s="161"/>
      <c r="I137" s="97" t="s">
        <v>176</v>
      </c>
      <c r="J137" s="92">
        <v>0</v>
      </c>
      <c r="K137" s="92">
        <v>0</v>
      </c>
      <c r="L137" s="92">
        <v>0</v>
      </c>
      <c r="M137" s="186"/>
      <c r="N137" s="98"/>
      <c r="O137" s="94"/>
      <c r="P137" s="95"/>
      <c r="Q137" s="95"/>
    </row>
    <row r="138" spans="2:17" s="99" customFormat="1" ht="27.75" customHeight="1" x14ac:dyDescent="0.25">
      <c r="B138" s="245"/>
      <c r="C138" s="220"/>
      <c r="D138" s="220"/>
      <c r="E138" s="158"/>
      <c r="F138" s="161"/>
      <c r="G138" s="158"/>
      <c r="H138" s="161"/>
      <c r="I138" s="97" t="s">
        <v>6</v>
      </c>
      <c r="J138" s="92">
        <f>J143+J148</f>
        <v>1178.5999999999999</v>
      </c>
      <c r="K138" s="92">
        <f>K143+K148</f>
        <v>1178.5999999999999</v>
      </c>
      <c r="L138" s="92">
        <f>K138/J138*100</f>
        <v>100</v>
      </c>
      <c r="M138" s="186"/>
      <c r="N138" s="98"/>
      <c r="O138" s="94"/>
      <c r="P138" s="95">
        <v>1178.5999999999999</v>
      </c>
      <c r="Q138" s="95">
        <f>J138-P138</f>
        <v>0</v>
      </c>
    </row>
    <row r="139" spans="2:17" s="99" customFormat="1" ht="30" customHeight="1" x14ac:dyDescent="0.25">
      <c r="B139" s="245"/>
      <c r="C139" s="220"/>
      <c r="D139" s="220"/>
      <c r="E139" s="158"/>
      <c r="F139" s="161"/>
      <c r="G139" s="158"/>
      <c r="H139" s="161"/>
      <c r="I139" s="97" t="s">
        <v>7</v>
      </c>
      <c r="J139" s="92">
        <f>J144+J149</f>
        <v>1153.3</v>
      </c>
      <c r="K139" s="92">
        <f>K144+K149</f>
        <v>1151.34429</v>
      </c>
      <c r="L139" s="92">
        <f>K139/J139*100</f>
        <v>99.830424867770745</v>
      </c>
      <c r="M139" s="186"/>
      <c r="N139" s="98"/>
      <c r="O139" s="94"/>
      <c r="P139" s="95">
        <v>1153.3</v>
      </c>
      <c r="Q139" s="95">
        <f>J139-P139</f>
        <v>0</v>
      </c>
    </row>
    <row r="140" spans="2:17" s="99" customFormat="1" ht="33" customHeight="1" x14ac:dyDescent="0.25">
      <c r="B140" s="246"/>
      <c r="C140" s="221"/>
      <c r="D140" s="221"/>
      <c r="E140" s="159"/>
      <c r="F140" s="162"/>
      <c r="G140" s="159"/>
      <c r="H140" s="162"/>
      <c r="I140" s="97" t="s">
        <v>8</v>
      </c>
      <c r="J140" s="92">
        <v>0</v>
      </c>
      <c r="K140" s="92">
        <v>0</v>
      </c>
      <c r="L140" s="92">
        <v>0</v>
      </c>
      <c r="M140" s="187"/>
      <c r="N140" s="100"/>
      <c r="O140" s="94"/>
      <c r="P140" s="95"/>
      <c r="Q140" s="95"/>
    </row>
    <row r="141" spans="2:17" s="11" customFormat="1" ht="25.5" customHeight="1" x14ac:dyDescent="0.25">
      <c r="B141" s="189" t="s">
        <v>45</v>
      </c>
      <c r="C141" s="154" t="s">
        <v>46</v>
      </c>
      <c r="D141" s="154"/>
      <c r="E141" s="157" t="s">
        <v>114</v>
      </c>
      <c r="F141" s="160">
        <v>45291</v>
      </c>
      <c r="G141" s="157" t="s">
        <v>114</v>
      </c>
      <c r="H141" s="160">
        <v>45291</v>
      </c>
      <c r="I141" s="43" t="s">
        <v>4</v>
      </c>
      <c r="J141" s="13">
        <f>J142+J143+J144+J145</f>
        <v>1931.8999999999999</v>
      </c>
      <c r="K141" s="13">
        <f>K142+K143+K144+K145</f>
        <v>1931.8</v>
      </c>
      <c r="L141" s="107">
        <f>K141/J141*100</f>
        <v>99.994823748641238</v>
      </c>
      <c r="M141" s="210" t="s">
        <v>147</v>
      </c>
      <c r="N141" s="107"/>
      <c r="O141" s="7"/>
      <c r="P141" s="10"/>
      <c r="Q141" s="10"/>
    </row>
    <row r="142" spans="2:17" ht="21.75" customHeight="1" x14ac:dyDescent="0.25">
      <c r="B142" s="190"/>
      <c r="C142" s="155"/>
      <c r="D142" s="155"/>
      <c r="E142" s="158"/>
      <c r="F142" s="161"/>
      <c r="G142" s="158"/>
      <c r="H142" s="161"/>
      <c r="I142" s="16" t="s">
        <v>176</v>
      </c>
      <c r="J142" s="13">
        <v>0</v>
      </c>
      <c r="K142" s="13">
        <v>0</v>
      </c>
      <c r="L142" s="107">
        <v>0</v>
      </c>
      <c r="M142" s="211"/>
      <c r="N142" s="17"/>
      <c r="O142" s="15"/>
    </row>
    <row r="143" spans="2:17" ht="21" customHeight="1" x14ac:dyDescent="0.25">
      <c r="B143" s="190"/>
      <c r="C143" s="155"/>
      <c r="D143" s="155"/>
      <c r="E143" s="158"/>
      <c r="F143" s="161"/>
      <c r="G143" s="158"/>
      <c r="H143" s="161"/>
      <c r="I143" s="16" t="s">
        <v>6</v>
      </c>
      <c r="J143" s="13">
        <v>1178.5999999999999</v>
      </c>
      <c r="K143" s="13">
        <v>1178.5999999999999</v>
      </c>
      <c r="L143" s="107">
        <f t="shared" ref="L143:L146" si="4">K143/J143*100</f>
        <v>100</v>
      </c>
      <c r="M143" s="211"/>
      <c r="N143" s="17"/>
      <c r="O143" s="15"/>
    </row>
    <row r="144" spans="2:17" ht="24.75" customHeight="1" x14ac:dyDescent="0.25">
      <c r="B144" s="190"/>
      <c r="C144" s="155"/>
      <c r="D144" s="155"/>
      <c r="E144" s="158"/>
      <c r="F144" s="161"/>
      <c r="G144" s="158"/>
      <c r="H144" s="161"/>
      <c r="I144" s="16" t="s">
        <v>7</v>
      </c>
      <c r="J144" s="13">
        <v>753.3</v>
      </c>
      <c r="K144" s="13">
        <v>753.2</v>
      </c>
      <c r="L144" s="107">
        <f t="shared" si="4"/>
        <v>99.986725076330814</v>
      </c>
      <c r="M144" s="211"/>
      <c r="N144" s="17"/>
      <c r="O144" s="15"/>
    </row>
    <row r="145" spans="2:17" ht="33" customHeight="1" x14ac:dyDescent="0.25">
      <c r="B145" s="200"/>
      <c r="C145" s="156"/>
      <c r="D145" s="156"/>
      <c r="E145" s="159"/>
      <c r="F145" s="162"/>
      <c r="G145" s="159"/>
      <c r="H145" s="162"/>
      <c r="I145" s="16" t="s">
        <v>8</v>
      </c>
      <c r="J145" s="13">
        <v>0</v>
      </c>
      <c r="K145" s="13">
        <v>0</v>
      </c>
      <c r="L145" s="107">
        <v>0</v>
      </c>
      <c r="M145" s="212"/>
      <c r="N145" s="19"/>
      <c r="O145" s="15"/>
    </row>
    <row r="146" spans="2:17" s="54" customFormat="1" ht="24" customHeight="1" x14ac:dyDescent="0.25">
      <c r="B146" s="205" t="s">
        <v>47</v>
      </c>
      <c r="C146" s="148" t="s">
        <v>48</v>
      </c>
      <c r="D146" s="148"/>
      <c r="E146" s="157" t="s">
        <v>114</v>
      </c>
      <c r="F146" s="160">
        <v>45291</v>
      </c>
      <c r="G146" s="157" t="s">
        <v>114</v>
      </c>
      <c r="H146" s="160">
        <v>45291</v>
      </c>
      <c r="I146" s="50" t="s">
        <v>4</v>
      </c>
      <c r="J146" s="81">
        <f>J147+J148+J149+J150</f>
        <v>400</v>
      </c>
      <c r="K146" s="81">
        <f>K147+K148+K149+K150</f>
        <v>398.14429000000001</v>
      </c>
      <c r="L146" s="107">
        <f t="shared" si="4"/>
        <v>99.536072500000003</v>
      </c>
      <c r="M146" s="207" t="s">
        <v>163</v>
      </c>
      <c r="N146" s="108"/>
      <c r="O146" s="60"/>
      <c r="P146" s="53"/>
      <c r="Q146" s="53"/>
    </row>
    <row r="147" spans="2:17" s="58" customFormat="1" ht="20.25" customHeight="1" x14ac:dyDescent="0.25">
      <c r="B147" s="206"/>
      <c r="C147" s="149"/>
      <c r="D147" s="149"/>
      <c r="E147" s="158"/>
      <c r="F147" s="161"/>
      <c r="G147" s="158"/>
      <c r="H147" s="161"/>
      <c r="I147" s="55" t="s">
        <v>176</v>
      </c>
      <c r="J147" s="81">
        <v>0</v>
      </c>
      <c r="K147" s="81">
        <v>0</v>
      </c>
      <c r="L147" s="81">
        <v>0</v>
      </c>
      <c r="M147" s="208"/>
      <c r="N147" s="109"/>
      <c r="O147" s="83"/>
      <c r="P147" s="57"/>
      <c r="Q147" s="57"/>
    </row>
    <row r="148" spans="2:17" s="58" customFormat="1" ht="18.75" customHeight="1" x14ac:dyDescent="0.25">
      <c r="B148" s="206"/>
      <c r="C148" s="149"/>
      <c r="D148" s="149"/>
      <c r="E148" s="158"/>
      <c r="F148" s="161"/>
      <c r="G148" s="158"/>
      <c r="H148" s="161"/>
      <c r="I148" s="55" t="s">
        <v>6</v>
      </c>
      <c r="J148" s="81">
        <v>0</v>
      </c>
      <c r="K148" s="81">
        <v>0</v>
      </c>
      <c r="L148" s="81">
        <v>0</v>
      </c>
      <c r="M148" s="208"/>
      <c r="N148" s="109"/>
      <c r="O148" s="83"/>
      <c r="P148" s="57"/>
      <c r="Q148" s="57"/>
    </row>
    <row r="149" spans="2:17" s="58" customFormat="1" ht="19.5" customHeight="1" x14ac:dyDescent="0.25">
      <c r="B149" s="206"/>
      <c r="C149" s="149"/>
      <c r="D149" s="149"/>
      <c r="E149" s="158"/>
      <c r="F149" s="161"/>
      <c r="G149" s="158"/>
      <c r="H149" s="161"/>
      <c r="I149" s="55" t="s">
        <v>7</v>
      </c>
      <c r="J149" s="81">
        <f>100+300</f>
        <v>400</v>
      </c>
      <c r="K149" s="81">
        <v>398.14429000000001</v>
      </c>
      <c r="L149" s="107">
        <f t="shared" ref="L149" si="5">K149/J149*100</f>
        <v>99.536072500000003</v>
      </c>
      <c r="M149" s="208"/>
      <c r="N149" s="109"/>
      <c r="O149" s="83"/>
      <c r="P149" s="57"/>
      <c r="Q149" s="57"/>
    </row>
    <row r="150" spans="2:17" s="58" customFormat="1" ht="33" customHeight="1" x14ac:dyDescent="0.25">
      <c r="B150" s="225"/>
      <c r="C150" s="150"/>
      <c r="D150" s="150"/>
      <c r="E150" s="159"/>
      <c r="F150" s="162"/>
      <c r="G150" s="159"/>
      <c r="H150" s="162"/>
      <c r="I150" s="55" t="s">
        <v>8</v>
      </c>
      <c r="J150" s="81">
        <v>0</v>
      </c>
      <c r="K150" s="81">
        <v>0</v>
      </c>
      <c r="L150" s="81">
        <v>0</v>
      </c>
      <c r="M150" s="209"/>
      <c r="N150" s="82"/>
      <c r="O150" s="83"/>
      <c r="P150" s="57"/>
      <c r="Q150" s="57"/>
    </row>
    <row r="151" spans="2:17" s="96" customFormat="1" ht="21" hidden="1" customHeight="1" x14ac:dyDescent="0.25">
      <c r="B151" s="244" t="s">
        <v>95</v>
      </c>
      <c r="C151" s="219" t="s">
        <v>131</v>
      </c>
      <c r="D151" s="219"/>
      <c r="E151" s="157" t="s">
        <v>114</v>
      </c>
      <c r="F151" s="160">
        <v>45291</v>
      </c>
      <c r="G151" s="157" t="s">
        <v>114</v>
      </c>
      <c r="H151" s="160">
        <v>45291</v>
      </c>
      <c r="I151" s="91" t="s">
        <v>4</v>
      </c>
      <c r="J151" s="92">
        <f>J152+J153+J154+J155</f>
        <v>0</v>
      </c>
      <c r="K151" s="92">
        <f>K152+K153+K154+K155</f>
        <v>0</v>
      </c>
      <c r="L151" s="93"/>
      <c r="M151" s="179" t="s">
        <v>130</v>
      </c>
      <c r="N151" s="93"/>
      <c r="O151" s="110"/>
      <c r="P151" s="106">
        <f>P152+P153+P154</f>
        <v>0</v>
      </c>
      <c r="Q151" s="106">
        <f>J151-P151</f>
        <v>0</v>
      </c>
    </row>
    <row r="152" spans="2:17" s="99" customFormat="1" ht="21" hidden="1" customHeight="1" x14ac:dyDescent="0.25">
      <c r="B152" s="245"/>
      <c r="C152" s="220"/>
      <c r="D152" s="220"/>
      <c r="E152" s="158"/>
      <c r="F152" s="161"/>
      <c r="G152" s="158"/>
      <c r="H152" s="161"/>
      <c r="I152" s="97" t="s">
        <v>178</v>
      </c>
      <c r="J152" s="92">
        <v>0</v>
      </c>
      <c r="K152" s="92">
        <v>0</v>
      </c>
      <c r="L152" s="98"/>
      <c r="M152" s="180"/>
      <c r="N152" s="98"/>
      <c r="O152" s="34"/>
      <c r="P152" s="95"/>
      <c r="Q152" s="95"/>
    </row>
    <row r="153" spans="2:17" s="99" customFormat="1" ht="21" hidden="1" customHeight="1" x14ac:dyDescent="0.25">
      <c r="B153" s="245"/>
      <c r="C153" s="220"/>
      <c r="D153" s="220"/>
      <c r="E153" s="158"/>
      <c r="F153" s="161"/>
      <c r="G153" s="158"/>
      <c r="H153" s="161"/>
      <c r="I153" s="97" t="s">
        <v>6</v>
      </c>
      <c r="J153" s="92">
        <v>0</v>
      </c>
      <c r="K153" s="92">
        <v>0</v>
      </c>
      <c r="L153" s="98"/>
      <c r="M153" s="180"/>
      <c r="N153" s="98"/>
      <c r="O153" s="34"/>
      <c r="P153" s="95"/>
      <c r="Q153" s="95">
        <f>J153-P153</f>
        <v>0</v>
      </c>
    </row>
    <row r="154" spans="2:17" s="99" customFormat="1" ht="21" hidden="1" customHeight="1" x14ac:dyDescent="0.25">
      <c r="B154" s="245"/>
      <c r="C154" s="220"/>
      <c r="D154" s="220"/>
      <c r="E154" s="158"/>
      <c r="F154" s="161"/>
      <c r="G154" s="158"/>
      <c r="H154" s="161"/>
      <c r="I154" s="97" t="s">
        <v>7</v>
      </c>
      <c r="J154" s="92">
        <v>0</v>
      </c>
      <c r="K154" s="92">
        <v>0</v>
      </c>
      <c r="L154" s="98"/>
      <c r="M154" s="180"/>
      <c r="N154" s="98"/>
      <c r="O154" s="34"/>
      <c r="P154" s="95"/>
      <c r="Q154" s="95">
        <f>J154-P154</f>
        <v>0</v>
      </c>
    </row>
    <row r="155" spans="2:17" s="99" customFormat="1" ht="130.5" hidden="1" customHeight="1" x14ac:dyDescent="0.25">
      <c r="B155" s="246"/>
      <c r="C155" s="221"/>
      <c r="D155" s="221"/>
      <c r="E155" s="159"/>
      <c r="F155" s="162"/>
      <c r="G155" s="159"/>
      <c r="H155" s="162"/>
      <c r="I155" s="97" t="s">
        <v>8</v>
      </c>
      <c r="J155" s="92">
        <v>0</v>
      </c>
      <c r="K155" s="92">
        <v>0</v>
      </c>
      <c r="L155" s="100"/>
      <c r="M155" s="181"/>
      <c r="N155" s="100"/>
      <c r="O155" s="34"/>
      <c r="P155" s="95"/>
      <c r="Q155" s="95"/>
    </row>
    <row r="156" spans="2:17" s="96" customFormat="1" ht="21" hidden="1" customHeight="1" x14ac:dyDescent="0.25">
      <c r="B156" s="244" t="s">
        <v>95</v>
      </c>
      <c r="C156" s="219" t="s">
        <v>96</v>
      </c>
      <c r="D156" s="219"/>
      <c r="E156" s="157" t="s">
        <v>114</v>
      </c>
      <c r="F156" s="160">
        <v>45291</v>
      </c>
      <c r="G156" s="157" t="s">
        <v>114</v>
      </c>
      <c r="H156" s="160">
        <v>45291</v>
      </c>
      <c r="I156" s="91" t="s">
        <v>4</v>
      </c>
      <c r="J156" s="92">
        <f>J157+J158+J159+J160</f>
        <v>0</v>
      </c>
      <c r="K156" s="92">
        <f>K157+K158+K159+K160</f>
        <v>0</v>
      </c>
      <c r="L156" s="93"/>
      <c r="M156" s="185" t="s">
        <v>154</v>
      </c>
      <c r="N156" s="93"/>
      <c r="O156" s="105"/>
      <c r="P156" s="106">
        <f>P157+P158+P159</f>
        <v>0</v>
      </c>
      <c r="Q156" s="106">
        <f>J156-P156</f>
        <v>0</v>
      </c>
    </row>
    <row r="157" spans="2:17" s="99" customFormat="1" ht="21" hidden="1" customHeight="1" x14ac:dyDescent="0.25">
      <c r="B157" s="245"/>
      <c r="C157" s="220"/>
      <c r="D157" s="220"/>
      <c r="E157" s="158"/>
      <c r="F157" s="161"/>
      <c r="G157" s="158"/>
      <c r="H157" s="161"/>
      <c r="I157" s="97" t="s">
        <v>178</v>
      </c>
      <c r="J157" s="92">
        <v>0</v>
      </c>
      <c r="K157" s="92">
        <v>0</v>
      </c>
      <c r="L157" s="98"/>
      <c r="M157" s="186"/>
      <c r="N157" s="98"/>
      <c r="O157" s="94"/>
      <c r="P157" s="95"/>
      <c r="Q157" s="95"/>
    </row>
    <row r="158" spans="2:17" s="99" customFormat="1" ht="21" hidden="1" customHeight="1" x14ac:dyDescent="0.25">
      <c r="B158" s="245"/>
      <c r="C158" s="220"/>
      <c r="D158" s="220"/>
      <c r="E158" s="158"/>
      <c r="F158" s="161"/>
      <c r="G158" s="158"/>
      <c r="H158" s="161"/>
      <c r="I158" s="97" t="s">
        <v>6</v>
      </c>
      <c r="J158" s="92"/>
      <c r="K158" s="92"/>
      <c r="L158" s="98"/>
      <c r="M158" s="186"/>
      <c r="N158" s="98"/>
      <c r="O158" s="94"/>
      <c r="P158" s="95"/>
      <c r="Q158" s="95">
        <f>J158-P158</f>
        <v>0</v>
      </c>
    </row>
    <row r="159" spans="2:17" s="99" customFormat="1" ht="21" hidden="1" customHeight="1" x14ac:dyDescent="0.25">
      <c r="B159" s="245"/>
      <c r="C159" s="220"/>
      <c r="D159" s="220"/>
      <c r="E159" s="158"/>
      <c r="F159" s="161"/>
      <c r="G159" s="158"/>
      <c r="H159" s="161"/>
      <c r="I159" s="97" t="s">
        <v>7</v>
      </c>
      <c r="J159" s="92"/>
      <c r="K159" s="92"/>
      <c r="L159" s="98"/>
      <c r="M159" s="186"/>
      <c r="N159" s="98"/>
      <c r="O159" s="94"/>
      <c r="P159" s="95"/>
      <c r="Q159" s="95">
        <f>J159-P159</f>
        <v>0</v>
      </c>
    </row>
    <row r="160" spans="2:17" s="99" customFormat="1" ht="30" hidden="1" customHeight="1" x14ac:dyDescent="0.25">
      <c r="B160" s="246"/>
      <c r="C160" s="221"/>
      <c r="D160" s="221"/>
      <c r="E160" s="159"/>
      <c r="F160" s="162"/>
      <c r="G160" s="159"/>
      <c r="H160" s="162"/>
      <c r="I160" s="97" t="s">
        <v>8</v>
      </c>
      <c r="J160" s="92">
        <v>0</v>
      </c>
      <c r="K160" s="92">
        <v>0</v>
      </c>
      <c r="L160" s="100"/>
      <c r="M160" s="187"/>
      <c r="N160" s="100"/>
      <c r="O160" s="94"/>
      <c r="P160" s="95"/>
      <c r="Q160" s="95"/>
    </row>
    <row r="161" spans="2:17" s="96" customFormat="1" ht="21" hidden="1" customHeight="1" x14ac:dyDescent="0.25">
      <c r="B161" s="244" t="s">
        <v>101</v>
      </c>
      <c r="C161" s="219" t="s">
        <v>100</v>
      </c>
      <c r="D161" s="219"/>
      <c r="E161" s="157" t="s">
        <v>114</v>
      </c>
      <c r="F161" s="160">
        <v>45291</v>
      </c>
      <c r="G161" s="157" t="s">
        <v>114</v>
      </c>
      <c r="H161" s="160">
        <v>45291</v>
      </c>
      <c r="I161" s="91" t="s">
        <v>4</v>
      </c>
      <c r="J161" s="92">
        <f>J162+J163+J164+J165</f>
        <v>0</v>
      </c>
      <c r="K161" s="92">
        <f>K162+K163+K164+K165</f>
        <v>0</v>
      </c>
      <c r="L161" s="93"/>
      <c r="M161" s="185" t="s">
        <v>155</v>
      </c>
      <c r="N161" s="93"/>
      <c r="O161" s="105"/>
      <c r="P161" s="106"/>
      <c r="Q161" s="106"/>
    </row>
    <row r="162" spans="2:17" s="99" customFormat="1" ht="21" hidden="1" customHeight="1" x14ac:dyDescent="0.25">
      <c r="B162" s="245"/>
      <c r="C162" s="220"/>
      <c r="D162" s="220"/>
      <c r="E162" s="158"/>
      <c r="F162" s="161"/>
      <c r="G162" s="158"/>
      <c r="H162" s="161"/>
      <c r="I162" s="97" t="s">
        <v>178</v>
      </c>
      <c r="J162" s="92"/>
      <c r="K162" s="92"/>
      <c r="L162" s="98"/>
      <c r="M162" s="186"/>
      <c r="N162" s="98"/>
      <c r="O162" s="94"/>
      <c r="P162" s="95"/>
      <c r="Q162" s="95"/>
    </row>
    <row r="163" spans="2:17" s="99" customFormat="1" ht="21" hidden="1" customHeight="1" x14ac:dyDescent="0.25">
      <c r="B163" s="245"/>
      <c r="C163" s="220"/>
      <c r="D163" s="220"/>
      <c r="E163" s="158"/>
      <c r="F163" s="161"/>
      <c r="G163" s="158"/>
      <c r="H163" s="161"/>
      <c r="I163" s="97" t="s">
        <v>6</v>
      </c>
      <c r="J163" s="92"/>
      <c r="K163" s="92"/>
      <c r="L163" s="98"/>
      <c r="M163" s="186"/>
      <c r="N163" s="98"/>
      <c r="O163" s="94"/>
      <c r="P163" s="95"/>
      <c r="Q163" s="95"/>
    </row>
    <row r="164" spans="2:17" s="99" customFormat="1" ht="21" hidden="1" customHeight="1" x14ac:dyDescent="0.25">
      <c r="B164" s="245"/>
      <c r="C164" s="220"/>
      <c r="D164" s="220"/>
      <c r="E164" s="158"/>
      <c r="F164" s="161"/>
      <c r="G164" s="158"/>
      <c r="H164" s="161"/>
      <c r="I164" s="97" t="s">
        <v>7</v>
      </c>
      <c r="J164" s="92"/>
      <c r="K164" s="92"/>
      <c r="L164" s="98"/>
      <c r="M164" s="186"/>
      <c r="N164" s="98"/>
      <c r="O164" s="94"/>
      <c r="P164" s="95"/>
      <c r="Q164" s="95"/>
    </row>
    <row r="165" spans="2:17" s="99" customFormat="1" ht="30" hidden="1" customHeight="1" x14ac:dyDescent="0.25">
      <c r="B165" s="246"/>
      <c r="C165" s="221"/>
      <c r="D165" s="221"/>
      <c r="E165" s="159"/>
      <c r="F165" s="162"/>
      <c r="G165" s="159"/>
      <c r="H165" s="162"/>
      <c r="I165" s="97" t="s">
        <v>8</v>
      </c>
      <c r="J165" s="92">
        <v>0</v>
      </c>
      <c r="K165" s="92">
        <v>0</v>
      </c>
      <c r="L165" s="100"/>
      <c r="M165" s="187"/>
      <c r="N165" s="100"/>
      <c r="O165" s="94"/>
      <c r="P165" s="95"/>
      <c r="Q165" s="95"/>
    </row>
    <row r="166" spans="2:17" s="76" customFormat="1" ht="31.15" hidden="1" customHeight="1" x14ac:dyDescent="0.25">
      <c r="B166" s="259" t="s">
        <v>109</v>
      </c>
      <c r="C166" s="213" t="s">
        <v>111</v>
      </c>
      <c r="D166" s="216"/>
      <c r="E166" s="142" t="s">
        <v>97</v>
      </c>
      <c r="F166" s="163">
        <v>44926</v>
      </c>
      <c r="G166" s="142" t="s">
        <v>97</v>
      </c>
      <c r="H166" s="163">
        <v>44926</v>
      </c>
      <c r="I166" s="71" t="s">
        <v>4</v>
      </c>
      <c r="J166" s="72">
        <f>J167+J168+J169+J170</f>
        <v>0</v>
      </c>
      <c r="K166" s="72">
        <f>K167+K168+K169+K170</f>
        <v>0</v>
      </c>
      <c r="L166" s="73"/>
      <c r="M166" s="182" t="s">
        <v>108</v>
      </c>
      <c r="N166" s="73"/>
      <c r="O166" s="111"/>
      <c r="P166" s="75"/>
      <c r="Q166" s="75"/>
    </row>
    <row r="167" spans="2:17" s="80" customFormat="1" ht="31.15" hidden="1" customHeight="1" x14ac:dyDescent="0.25">
      <c r="B167" s="260"/>
      <c r="C167" s="214"/>
      <c r="D167" s="217"/>
      <c r="E167" s="143"/>
      <c r="F167" s="164"/>
      <c r="G167" s="143"/>
      <c r="H167" s="164"/>
      <c r="I167" s="112" t="s">
        <v>178</v>
      </c>
      <c r="J167" s="72"/>
      <c r="K167" s="72"/>
      <c r="L167" s="113"/>
      <c r="M167" s="183"/>
      <c r="N167" s="113"/>
      <c r="O167" s="114"/>
      <c r="P167" s="6"/>
      <c r="Q167" s="6"/>
    </row>
    <row r="168" spans="2:17" s="80" customFormat="1" ht="31.15" hidden="1" customHeight="1" x14ac:dyDescent="0.25">
      <c r="B168" s="260"/>
      <c r="C168" s="214"/>
      <c r="D168" s="217"/>
      <c r="E168" s="143"/>
      <c r="F168" s="164"/>
      <c r="G168" s="143"/>
      <c r="H168" s="164"/>
      <c r="I168" s="112" t="s">
        <v>6</v>
      </c>
      <c r="J168" s="72"/>
      <c r="K168" s="72"/>
      <c r="L168" s="113"/>
      <c r="M168" s="183"/>
      <c r="N168" s="113"/>
      <c r="O168" s="114"/>
      <c r="P168" s="6"/>
      <c r="Q168" s="6"/>
    </row>
    <row r="169" spans="2:17" s="80" customFormat="1" ht="31.15" hidden="1" customHeight="1" x14ac:dyDescent="0.25">
      <c r="B169" s="260"/>
      <c r="C169" s="214"/>
      <c r="D169" s="217"/>
      <c r="E169" s="143"/>
      <c r="F169" s="164"/>
      <c r="G169" s="143"/>
      <c r="H169" s="164"/>
      <c r="I169" s="112" t="s">
        <v>7</v>
      </c>
      <c r="J169" s="72"/>
      <c r="K169" s="72"/>
      <c r="L169" s="113"/>
      <c r="M169" s="183"/>
      <c r="N169" s="113"/>
      <c r="O169" s="114"/>
      <c r="P169" s="6"/>
      <c r="Q169" s="6"/>
    </row>
    <row r="170" spans="2:17" s="80" customFormat="1" ht="31.15" hidden="1" customHeight="1" x14ac:dyDescent="0.25">
      <c r="B170" s="261"/>
      <c r="C170" s="215"/>
      <c r="D170" s="218"/>
      <c r="E170" s="144"/>
      <c r="F170" s="165"/>
      <c r="G170" s="144"/>
      <c r="H170" s="165"/>
      <c r="I170" s="112" t="s">
        <v>8</v>
      </c>
      <c r="J170" s="72">
        <v>0</v>
      </c>
      <c r="K170" s="72">
        <v>0</v>
      </c>
      <c r="L170" s="115"/>
      <c r="M170" s="184"/>
      <c r="N170" s="115"/>
      <c r="O170" s="114"/>
      <c r="P170" s="6"/>
      <c r="Q170" s="6"/>
    </row>
    <row r="171" spans="2:17" s="121" customFormat="1" ht="30" customHeight="1" x14ac:dyDescent="0.25">
      <c r="B171" s="201" t="s">
        <v>32</v>
      </c>
      <c r="C171" s="191" t="s">
        <v>117</v>
      </c>
      <c r="D171" s="266" t="s">
        <v>173</v>
      </c>
      <c r="E171" s="157" t="s">
        <v>114</v>
      </c>
      <c r="F171" s="160">
        <v>45291</v>
      </c>
      <c r="G171" s="157" t="s">
        <v>114</v>
      </c>
      <c r="H171" s="160">
        <v>45291</v>
      </c>
      <c r="I171" s="116" t="s">
        <v>4</v>
      </c>
      <c r="J171" s="117">
        <f>J172+J173+J174+J175</f>
        <v>18578.900000000001</v>
      </c>
      <c r="K171" s="117">
        <f>K172+K173+K174+K175</f>
        <v>18522.7</v>
      </c>
      <c r="L171" s="117">
        <f>K171/J171*100</f>
        <v>99.697506310922606</v>
      </c>
      <c r="M171" s="250"/>
      <c r="N171" s="118"/>
      <c r="O171" s="119"/>
      <c r="P171" s="120">
        <v>18578.900000000001</v>
      </c>
      <c r="Q171" s="120">
        <f>J171-P171</f>
        <v>0</v>
      </c>
    </row>
    <row r="172" spans="2:17" s="126" customFormat="1" ht="30.75" customHeight="1" x14ac:dyDescent="0.25">
      <c r="B172" s="202"/>
      <c r="C172" s="192"/>
      <c r="D172" s="267"/>
      <c r="E172" s="158"/>
      <c r="F172" s="161"/>
      <c r="G172" s="158"/>
      <c r="H172" s="161"/>
      <c r="I172" s="122" t="s">
        <v>176</v>
      </c>
      <c r="J172" s="117">
        <f t="shared" ref="J172:K175" si="6">J177+J187</f>
        <v>11291.3</v>
      </c>
      <c r="K172" s="117">
        <f t="shared" si="6"/>
        <v>11291.3</v>
      </c>
      <c r="L172" s="117">
        <f>K172/J172*100</f>
        <v>100</v>
      </c>
      <c r="M172" s="251"/>
      <c r="N172" s="123"/>
      <c r="O172" s="124"/>
      <c r="P172" s="125">
        <v>12012</v>
      </c>
      <c r="Q172" s="120">
        <f>J172-P172</f>
        <v>-720.70000000000073</v>
      </c>
    </row>
    <row r="173" spans="2:17" s="126" customFormat="1" ht="30" customHeight="1" x14ac:dyDescent="0.25">
      <c r="B173" s="202"/>
      <c r="C173" s="192"/>
      <c r="D173" s="267"/>
      <c r="E173" s="158"/>
      <c r="F173" s="161"/>
      <c r="G173" s="158"/>
      <c r="H173" s="161"/>
      <c r="I173" s="122" t="s">
        <v>6</v>
      </c>
      <c r="J173" s="117">
        <f t="shared" si="6"/>
        <v>7287.6</v>
      </c>
      <c r="K173" s="117">
        <f t="shared" si="6"/>
        <v>7231.4000000000005</v>
      </c>
      <c r="L173" s="117">
        <f>K173/J173*100</f>
        <v>99.228827048685446</v>
      </c>
      <c r="M173" s="251"/>
      <c r="N173" s="123"/>
      <c r="O173" s="124"/>
      <c r="P173" s="125">
        <v>6566.9</v>
      </c>
      <c r="Q173" s="120">
        <f>J173-P173</f>
        <v>720.70000000000073</v>
      </c>
    </row>
    <row r="174" spans="2:17" s="126" customFormat="1" ht="27.75" customHeight="1" x14ac:dyDescent="0.25">
      <c r="B174" s="202"/>
      <c r="C174" s="192"/>
      <c r="D174" s="267"/>
      <c r="E174" s="158"/>
      <c r="F174" s="161"/>
      <c r="G174" s="158"/>
      <c r="H174" s="161"/>
      <c r="I174" s="122" t="s">
        <v>7</v>
      </c>
      <c r="J174" s="117">
        <f t="shared" si="6"/>
        <v>0</v>
      </c>
      <c r="K174" s="117">
        <f t="shared" si="6"/>
        <v>0</v>
      </c>
      <c r="L174" s="117">
        <v>0</v>
      </c>
      <c r="M174" s="251"/>
      <c r="N174" s="123"/>
      <c r="O174" s="124"/>
      <c r="P174" s="127"/>
      <c r="Q174" s="127"/>
    </row>
    <row r="175" spans="2:17" s="126" customFormat="1" ht="36" customHeight="1" x14ac:dyDescent="0.25">
      <c r="B175" s="203"/>
      <c r="C175" s="193"/>
      <c r="D175" s="268"/>
      <c r="E175" s="159"/>
      <c r="F175" s="162"/>
      <c r="G175" s="159"/>
      <c r="H175" s="162"/>
      <c r="I175" s="122" t="s">
        <v>8</v>
      </c>
      <c r="J175" s="117">
        <f t="shared" si="6"/>
        <v>0</v>
      </c>
      <c r="K175" s="117">
        <f t="shared" si="6"/>
        <v>0</v>
      </c>
      <c r="L175" s="117">
        <v>0</v>
      </c>
      <c r="M175" s="252"/>
      <c r="N175" s="128"/>
      <c r="O175" s="124"/>
      <c r="P175" s="127"/>
      <c r="Q175" s="127"/>
    </row>
    <row r="176" spans="2:17" s="36" customFormat="1" ht="37.5" customHeight="1" x14ac:dyDescent="0.25">
      <c r="B176" s="194" t="s">
        <v>33</v>
      </c>
      <c r="C176" s="197" t="s">
        <v>156</v>
      </c>
      <c r="D176" s="197" t="s">
        <v>173</v>
      </c>
      <c r="E176" s="166"/>
      <c r="F176" s="169"/>
      <c r="G176" s="166"/>
      <c r="H176" s="169"/>
      <c r="I176" s="31" t="s">
        <v>4</v>
      </c>
      <c r="J176" s="32">
        <f>J177+J178+J179+J180</f>
        <v>12171.9</v>
      </c>
      <c r="K176" s="32">
        <f>K177+K178+K179+K180</f>
        <v>12171.9</v>
      </c>
      <c r="L176" s="32">
        <f>K176/J176*100</f>
        <v>100</v>
      </c>
      <c r="M176" s="179" t="s">
        <v>149</v>
      </c>
      <c r="N176" s="33"/>
      <c r="O176" s="110"/>
      <c r="P176" s="35"/>
      <c r="Q176" s="35"/>
    </row>
    <row r="177" spans="2:17" s="40" customFormat="1" ht="42.75" customHeight="1" x14ac:dyDescent="0.25">
      <c r="B177" s="195"/>
      <c r="C177" s="198"/>
      <c r="D177" s="198"/>
      <c r="E177" s="167"/>
      <c r="F177" s="170"/>
      <c r="G177" s="167"/>
      <c r="H177" s="170"/>
      <c r="I177" s="37" t="s">
        <v>176</v>
      </c>
      <c r="J177" s="32">
        <f t="shared" ref="J177:K179" si="7">J182</f>
        <v>11291.3</v>
      </c>
      <c r="K177" s="32">
        <f t="shared" si="7"/>
        <v>11291.3</v>
      </c>
      <c r="L177" s="32">
        <f>K177/J177*100</f>
        <v>100</v>
      </c>
      <c r="M177" s="180"/>
      <c r="N177" s="38"/>
      <c r="O177" s="34"/>
      <c r="P177" s="39"/>
      <c r="Q177" s="39"/>
    </row>
    <row r="178" spans="2:17" s="40" customFormat="1" ht="36" customHeight="1" x14ac:dyDescent="0.25">
      <c r="B178" s="195"/>
      <c r="C178" s="198"/>
      <c r="D178" s="198"/>
      <c r="E178" s="167"/>
      <c r="F178" s="170"/>
      <c r="G178" s="167"/>
      <c r="H178" s="170"/>
      <c r="I178" s="37" t="s">
        <v>6</v>
      </c>
      <c r="J178" s="32">
        <f t="shared" si="7"/>
        <v>880.6</v>
      </c>
      <c r="K178" s="32">
        <f t="shared" si="7"/>
        <v>880.6</v>
      </c>
      <c r="L178" s="32">
        <f>K178/J178*100</f>
        <v>100</v>
      </c>
      <c r="M178" s="180"/>
      <c r="N178" s="38"/>
      <c r="O178" s="34"/>
      <c r="P178" s="39"/>
      <c r="Q178" s="39"/>
    </row>
    <row r="179" spans="2:17" s="40" customFormat="1" ht="31.5" customHeight="1" x14ac:dyDescent="0.25">
      <c r="B179" s="195"/>
      <c r="C179" s="198"/>
      <c r="D179" s="198"/>
      <c r="E179" s="167"/>
      <c r="F179" s="170"/>
      <c r="G179" s="167"/>
      <c r="H179" s="170"/>
      <c r="I179" s="37" t="s">
        <v>7</v>
      </c>
      <c r="J179" s="32">
        <f t="shared" si="7"/>
        <v>0</v>
      </c>
      <c r="K179" s="32">
        <f t="shared" si="7"/>
        <v>0</v>
      </c>
      <c r="L179" s="32">
        <v>0</v>
      </c>
      <c r="M179" s="180"/>
      <c r="N179" s="38"/>
      <c r="O179" s="34"/>
      <c r="P179" s="39"/>
      <c r="Q179" s="39"/>
    </row>
    <row r="180" spans="2:17" s="40" customFormat="1" ht="36.75" customHeight="1" x14ac:dyDescent="0.25">
      <c r="B180" s="196"/>
      <c r="C180" s="199"/>
      <c r="D180" s="199"/>
      <c r="E180" s="168"/>
      <c r="F180" s="171"/>
      <c r="G180" s="168"/>
      <c r="H180" s="171"/>
      <c r="I180" s="37" t="s">
        <v>8</v>
      </c>
      <c r="J180" s="32">
        <v>0</v>
      </c>
      <c r="K180" s="32">
        <v>0</v>
      </c>
      <c r="L180" s="32">
        <v>0</v>
      </c>
      <c r="M180" s="181"/>
      <c r="N180" s="42"/>
      <c r="O180" s="34"/>
      <c r="P180" s="39"/>
      <c r="Q180" s="39"/>
    </row>
    <row r="181" spans="2:17" ht="46.5" customHeight="1" x14ac:dyDescent="0.25">
      <c r="B181" s="189" t="s">
        <v>69</v>
      </c>
      <c r="C181" s="154" t="s">
        <v>86</v>
      </c>
      <c r="D181" s="154"/>
      <c r="E181" s="157"/>
      <c r="F181" s="172"/>
      <c r="G181" s="157"/>
      <c r="H181" s="172"/>
      <c r="I181" s="43" t="s">
        <v>4</v>
      </c>
      <c r="J181" s="13">
        <f>J182+J183+J184+J185</f>
        <v>12171.9</v>
      </c>
      <c r="K181" s="13">
        <f>K182+K183+K184+K185</f>
        <v>12171.9</v>
      </c>
      <c r="L181" s="13">
        <f>K181/J181*100</f>
        <v>100</v>
      </c>
      <c r="M181" s="148" t="s">
        <v>148</v>
      </c>
      <c r="N181" s="14"/>
      <c r="O181" s="60"/>
    </row>
    <row r="182" spans="2:17" ht="46.5" customHeight="1" x14ac:dyDescent="0.25">
      <c r="B182" s="190"/>
      <c r="C182" s="155"/>
      <c r="D182" s="155"/>
      <c r="E182" s="158"/>
      <c r="F182" s="173"/>
      <c r="G182" s="158"/>
      <c r="H182" s="173"/>
      <c r="I182" s="16" t="s">
        <v>176</v>
      </c>
      <c r="J182" s="13">
        <v>11291.3</v>
      </c>
      <c r="K182" s="13">
        <v>11291.3</v>
      </c>
      <c r="L182" s="13">
        <f>K182/J182*100</f>
        <v>100</v>
      </c>
      <c r="M182" s="149"/>
      <c r="N182" s="129"/>
      <c r="O182" s="60"/>
    </row>
    <row r="183" spans="2:17" ht="36.75" customHeight="1" x14ac:dyDescent="0.25">
      <c r="B183" s="190"/>
      <c r="C183" s="155"/>
      <c r="D183" s="155"/>
      <c r="E183" s="158"/>
      <c r="F183" s="173"/>
      <c r="G183" s="158"/>
      <c r="H183" s="173"/>
      <c r="I183" s="16" t="s">
        <v>6</v>
      </c>
      <c r="J183" s="13">
        <v>880.6</v>
      </c>
      <c r="K183" s="13">
        <v>880.6</v>
      </c>
      <c r="L183" s="13">
        <f>K183/J183*100</f>
        <v>100</v>
      </c>
      <c r="M183" s="149"/>
      <c r="N183" s="129"/>
      <c r="O183" s="60"/>
    </row>
    <row r="184" spans="2:17" ht="44.25" customHeight="1" x14ac:dyDescent="0.25">
      <c r="B184" s="130"/>
      <c r="C184" s="155"/>
      <c r="D184" s="131"/>
      <c r="E184" s="132"/>
      <c r="F184" s="133"/>
      <c r="G184" s="132"/>
      <c r="H184" s="133"/>
      <c r="I184" s="16" t="s">
        <v>7</v>
      </c>
      <c r="J184" s="13">
        <v>0</v>
      </c>
      <c r="K184" s="13">
        <v>0</v>
      </c>
      <c r="L184" s="13">
        <v>0</v>
      </c>
      <c r="M184" s="149"/>
      <c r="N184" s="129"/>
      <c r="O184" s="60"/>
    </row>
    <row r="185" spans="2:17" ht="45" customHeight="1" x14ac:dyDescent="0.25">
      <c r="B185" s="130"/>
      <c r="C185" s="156"/>
      <c r="D185" s="131"/>
      <c r="E185" s="132"/>
      <c r="F185" s="133"/>
      <c r="G185" s="132"/>
      <c r="H185" s="133"/>
      <c r="I185" s="16" t="s">
        <v>8</v>
      </c>
      <c r="J185" s="13">
        <v>0</v>
      </c>
      <c r="K185" s="13">
        <v>0</v>
      </c>
      <c r="L185" s="13">
        <v>0</v>
      </c>
      <c r="M185" s="150"/>
      <c r="N185" s="134"/>
      <c r="O185" s="60"/>
    </row>
    <row r="186" spans="2:17" s="36" customFormat="1" ht="31.15" customHeight="1" x14ac:dyDescent="0.25">
      <c r="B186" s="194" t="s">
        <v>62</v>
      </c>
      <c r="C186" s="197" t="s">
        <v>157</v>
      </c>
      <c r="D186" s="197" t="s">
        <v>173</v>
      </c>
      <c r="E186" s="166"/>
      <c r="F186" s="169"/>
      <c r="G186" s="166"/>
      <c r="H186" s="169"/>
      <c r="I186" s="31" t="s">
        <v>4</v>
      </c>
      <c r="J186" s="32">
        <f>J187+J188+J189+J190</f>
        <v>6407</v>
      </c>
      <c r="K186" s="32">
        <f>K187+K188+K189+K190</f>
        <v>6350.8</v>
      </c>
      <c r="L186" s="135">
        <f>K186/J186*100</f>
        <v>99.122834399875131</v>
      </c>
      <c r="M186" s="179" t="s">
        <v>63</v>
      </c>
      <c r="N186" s="33"/>
      <c r="O186" s="110"/>
      <c r="P186" s="35"/>
      <c r="Q186" s="35"/>
    </row>
    <row r="187" spans="2:17" s="40" customFormat="1" ht="31.15" customHeight="1" x14ac:dyDescent="0.25">
      <c r="B187" s="195"/>
      <c r="C187" s="198"/>
      <c r="D187" s="198"/>
      <c r="E187" s="167"/>
      <c r="F187" s="170"/>
      <c r="G187" s="167"/>
      <c r="H187" s="170"/>
      <c r="I187" s="37" t="s">
        <v>176</v>
      </c>
      <c r="J187" s="32">
        <v>0</v>
      </c>
      <c r="K187" s="32">
        <v>0</v>
      </c>
      <c r="L187" s="32">
        <v>0</v>
      </c>
      <c r="M187" s="180"/>
      <c r="N187" s="38"/>
      <c r="O187" s="34"/>
      <c r="P187" s="39"/>
      <c r="Q187" s="39"/>
    </row>
    <row r="188" spans="2:17" s="40" customFormat="1" ht="31.15" customHeight="1" x14ac:dyDescent="0.25">
      <c r="B188" s="195"/>
      <c r="C188" s="198"/>
      <c r="D188" s="198"/>
      <c r="E188" s="167"/>
      <c r="F188" s="170"/>
      <c r="G188" s="167"/>
      <c r="H188" s="170"/>
      <c r="I188" s="37" t="s">
        <v>6</v>
      </c>
      <c r="J188" s="135">
        <f>J193</f>
        <v>6407</v>
      </c>
      <c r="K188" s="135">
        <f>K193</f>
        <v>6350.8</v>
      </c>
      <c r="L188" s="135">
        <f>K188/J188*100</f>
        <v>99.122834399875131</v>
      </c>
      <c r="M188" s="180"/>
      <c r="N188" s="136"/>
      <c r="O188" s="34"/>
      <c r="P188" s="39"/>
      <c r="Q188" s="39"/>
    </row>
    <row r="189" spans="2:17" s="40" customFormat="1" ht="31.15" customHeight="1" x14ac:dyDescent="0.25">
      <c r="B189" s="195"/>
      <c r="C189" s="198"/>
      <c r="D189" s="198"/>
      <c r="E189" s="167"/>
      <c r="F189" s="170"/>
      <c r="G189" s="167"/>
      <c r="H189" s="170"/>
      <c r="I189" s="37" t="s">
        <v>7</v>
      </c>
      <c r="J189" s="32">
        <v>0</v>
      </c>
      <c r="K189" s="32">
        <v>0</v>
      </c>
      <c r="L189" s="32">
        <v>0</v>
      </c>
      <c r="M189" s="180"/>
      <c r="N189" s="38"/>
      <c r="O189" s="34"/>
      <c r="P189" s="39"/>
      <c r="Q189" s="39"/>
    </row>
    <row r="190" spans="2:17" s="40" customFormat="1" ht="31.15" customHeight="1" x14ac:dyDescent="0.25">
      <c r="B190" s="196"/>
      <c r="C190" s="199"/>
      <c r="D190" s="199"/>
      <c r="E190" s="168"/>
      <c r="F190" s="171"/>
      <c r="G190" s="168"/>
      <c r="H190" s="171"/>
      <c r="I190" s="37" t="s">
        <v>8</v>
      </c>
      <c r="J190" s="32">
        <v>0</v>
      </c>
      <c r="K190" s="32">
        <v>0</v>
      </c>
      <c r="L190" s="32">
        <v>0</v>
      </c>
      <c r="M190" s="181"/>
      <c r="N190" s="42"/>
      <c r="O190" s="34"/>
      <c r="P190" s="39"/>
      <c r="Q190" s="39"/>
    </row>
    <row r="191" spans="2:17" s="11" customFormat="1" ht="33" customHeight="1" x14ac:dyDescent="0.25">
      <c r="B191" s="189" t="s">
        <v>51</v>
      </c>
      <c r="C191" s="154" t="s">
        <v>174</v>
      </c>
      <c r="D191" s="154" t="s">
        <v>173</v>
      </c>
      <c r="E191" s="157"/>
      <c r="F191" s="172"/>
      <c r="G191" s="157"/>
      <c r="H191" s="172"/>
      <c r="I191" s="43" t="s">
        <v>4</v>
      </c>
      <c r="J191" s="13">
        <f>J192+J193+J194+J195</f>
        <v>6407</v>
      </c>
      <c r="K191" s="13">
        <f>K192+K193+K194+K195</f>
        <v>6350.8</v>
      </c>
      <c r="L191" s="13">
        <f>K191/J191*100</f>
        <v>99.122834399875131</v>
      </c>
      <c r="M191" s="207" t="s">
        <v>164</v>
      </c>
      <c r="N191" s="107"/>
      <c r="O191" s="60"/>
      <c r="P191" s="10"/>
      <c r="Q191" s="10"/>
    </row>
    <row r="192" spans="2:17" ht="32.25" customHeight="1" x14ac:dyDescent="0.25">
      <c r="B192" s="190"/>
      <c r="C192" s="155"/>
      <c r="D192" s="155"/>
      <c r="E192" s="158"/>
      <c r="F192" s="173"/>
      <c r="G192" s="158"/>
      <c r="H192" s="173"/>
      <c r="I192" s="16" t="s">
        <v>176</v>
      </c>
      <c r="J192" s="13">
        <v>0</v>
      </c>
      <c r="K192" s="13">
        <v>0</v>
      </c>
      <c r="L192" s="13">
        <v>0</v>
      </c>
      <c r="M192" s="208"/>
      <c r="N192" s="17"/>
      <c r="O192" s="83"/>
    </row>
    <row r="193" spans="2:17" ht="33" customHeight="1" x14ac:dyDescent="0.25">
      <c r="B193" s="190"/>
      <c r="C193" s="155"/>
      <c r="D193" s="155"/>
      <c r="E193" s="158"/>
      <c r="F193" s="173"/>
      <c r="G193" s="158"/>
      <c r="H193" s="173"/>
      <c r="I193" s="16" t="s">
        <v>6</v>
      </c>
      <c r="J193" s="13">
        <f>6646-239</f>
        <v>6407</v>
      </c>
      <c r="K193" s="13">
        <v>6350.8</v>
      </c>
      <c r="L193" s="13">
        <f>K193/J193*100</f>
        <v>99.122834399875131</v>
      </c>
      <c r="M193" s="208"/>
      <c r="N193" s="17"/>
      <c r="O193" s="83"/>
    </row>
    <row r="194" spans="2:17" ht="30.75" customHeight="1" x14ac:dyDescent="0.25">
      <c r="B194" s="190"/>
      <c r="C194" s="155"/>
      <c r="D194" s="155"/>
      <c r="E194" s="158"/>
      <c r="F194" s="173"/>
      <c r="G194" s="158"/>
      <c r="H194" s="173"/>
      <c r="I194" s="16" t="s">
        <v>7</v>
      </c>
      <c r="J194" s="13">
        <v>0</v>
      </c>
      <c r="K194" s="13">
        <v>0</v>
      </c>
      <c r="L194" s="13">
        <v>0</v>
      </c>
      <c r="M194" s="208"/>
      <c r="N194" s="17"/>
      <c r="O194" s="83"/>
    </row>
    <row r="195" spans="2:17" ht="30" customHeight="1" x14ac:dyDescent="0.25">
      <c r="B195" s="200"/>
      <c r="C195" s="156"/>
      <c r="D195" s="156"/>
      <c r="E195" s="159"/>
      <c r="F195" s="188"/>
      <c r="G195" s="159"/>
      <c r="H195" s="188"/>
      <c r="I195" s="16" t="s">
        <v>8</v>
      </c>
      <c r="J195" s="13">
        <v>0</v>
      </c>
      <c r="K195" s="13">
        <v>0</v>
      </c>
      <c r="L195" s="13">
        <v>0</v>
      </c>
      <c r="M195" s="209"/>
      <c r="N195" s="19"/>
      <c r="O195" s="83"/>
    </row>
    <row r="196" spans="2:17" s="25" customFormat="1" ht="31.5" customHeight="1" x14ac:dyDescent="0.25">
      <c r="B196" s="201" t="s">
        <v>34</v>
      </c>
      <c r="C196" s="191" t="s">
        <v>72</v>
      </c>
      <c r="D196" s="191"/>
      <c r="E196" s="157" t="s">
        <v>114</v>
      </c>
      <c r="F196" s="160">
        <v>45291</v>
      </c>
      <c r="G196" s="157" t="s">
        <v>114</v>
      </c>
      <c r="H196" s="160">
        <v>45291</v>
      </c>
      <c r="I196" s="116" t="s">
        <v>4</v>
      </c>
      <c r="J196" s="137">
        <f>J197+J198+J199+J200</f>
        <v>1657.2</v>
      </c>
      <c r="K196" s="137">
        <f>K197+K198+K199+K200</f>
        <v>1657.16741</v>
      </c>
      <c r="L196" s="138">
        <f>K196/J196*100</f>
        <v>99.99803342988173</v>
      </c>
      <c r="M196" s="191" t="s">
        <v>79</v>
      </c>
      <c r="N196" s="137" t="s">
        <v>141</v>
      </c>
      <c r="O196" s="119"/>
      <c r="P196" s="24">
        <v>1657.2</v>
      </c>
      <c r="Q196" s="24">
        <f>P196-J196</f>
        <v>0</v>
      </c>
    </row>
    <row r="197" spans="2:17" s="25" customFormat="1" ht="31.5" customHeight="1" x14ac:dyDescent="0.25">
      <c r="B197" s="202"/>
      <c r="C197" s="192"/>
      <c r="D197" s="192"/>
      <c r="E197" s="158"/>
      <c r="F197" s="161"/>
      <c r="G197" s="158"/>
      <c r="H197" s="161"/>
      <c r="I197" s="116" t="s">
        <v>176</v>
      </c>
      <c r="J197" s="137">
        <f>J202+J207</f>
        <v>0</v>
      </c>
      <c r="K197" s="137">
        <f>K202+K207</f>
        <v>0</v>
      </c>
      <c r="L197" s="138">
        <v>0</v>
      </c>
      <c r="M197" s="192"/>
      <c r="N197" s="139"/>
      <c r="O197" s="119"/>
      <c r="P197" s="24"/>
      <c r="Q197" s="24"/>
    </row>
    <row r="198" spans="2:17" s="29" customFormat="1" ht="24.75" customHeight="1" x14ac:dyDescent="0.25">
      <c r="B198" s="202"/>
      <c r="C198" s="192"/>
      <c r="D198" s="192"/>
      <c r="E198" s="158"/>
      <c r="F198" s="161"/>
      <c r="G198" s="158"/>
      <c r="H198" s="161"/>
      <c r="I198" s="122" t="s">
        <v>6</v>
      </c>
      <c r="J198" s="137">
        <f t="shared" ref="J198:K199" si="8">J203+J208</f>
        <v>0</v>
      </c>
      <c r="K198" s="137">
        <f t="shared" si="8"/>
        <v>0</v>
      </c>
      <c r="L198" s="138">
        <v>0</v>
      </c>
      <c r="M198" s="192"/>
      <c r="N198" s="139"/>
      <c r="O198" s="119"/>
      <c r="P198" s="28"/>
      <c r="Q198" s="28"/>
    </row>
    <row r="199" spans="2:17" s="29" customFormat="1" ht="27.75" customHeight="1" x14ac:dyDescent="0.25">
      <c r="B199" s="202"/>
      <c r="C199" s="192"/>
      <c r="D199" s="192"/>
      <c r="E199" s="158"/>
      <c r="F199" s="161"/>
      <c r="G199" s="158"/>
      <c r="H199" s="161"/>
      <c r="I199" s="122" t="s">
        <v>7</v>
      </c>
      <c r="J199" s="137">
        <f t="shared" si="8"/>
        <v>1657.2</v>
      </c>
      <c r="K199" s="137">
        <f t="shared" si="8"/>
        <v>1657.16741</v>
      </c>
      <c r="L199" s="138">
        <f>K199/J199*100</f>
        <v>99.99803342988173</v>
      </c>
      <c r="M199" s="192"/>
      <c r="N199" s="139"/>
      <c r="O199" s="119"/>
      <c r="P199" s="28">
        <v>1657.2</v>
      </c>
      <c r="Q199" s="28">
        <f>P199-J199</f>
        <v>0</v>
      </c>
    </row>
    <row r="200" spans="2:17" s="29" customFormat="1" ht="31.5" x14ac:dyDescent="0.25">
      <c r="B200" s="203"/>
      <c r="C200" s="193"/>
      <c r="D200" s="193"/>
      <c r="E200" s="159"/>
      <c r="F200" s="162"/>
      <c r="G200" s="159"/>
      <c r="H200" s="162"/>
      <c r="I200" s="116" t="s">
        <v>8</v>
      </c>
      <c r="J200" s="137">
        <f>J205+J210</f>
        <v>0</v>
      </c>
      <c r="K200" s="137">
        <f>K205+K210</f>
        <v>0</v>
      </c>
      <c r="L200" s="138">
        <v>0</v>
      </c>
      <c r="M200" s="193"/>
      <c r="N200" s="139"/>
      <c r="O200" s="119"/>
      <c r="P200" s="28"/>
      <c r="Q200" s="28"/>
    </row>
    <row r="201" spans="2:17" s="11" customFormat="1" ht="20.25" hidden="1" customHeight="1" x14ac:dyDescent="0.25">
      <c r="B201" s="189" t="s">
        <v>49</v>
      </c>
      <c r="C201" s="253" t="s">
        <v>80</v>
      </c>
      <c r="D201" s="154"/>
      <c r="E201" s="157" t="s">
        <v>114</v>
      </c>
      <c r="F201" s="160">
        <v>45291</v>
      </c>
      <c r="G201" s="157" t="s">
        <v>114</v>
      </c>
      <c r="H201" s="160">
        <v>45291</v>
      </c>
      <c r="I201" s="43" t="s">
        <v>4</v>
      </c>
      <c r="J201" s="13">
        <f>J202+J203+J204+J205</f>
        <v>0</v>
      </c>
      <c r="K201" s="13">
        <f>K202+K203+K204+K205</f>
        <v>0</v>
      </c>
      <c r="L201" s="107"/>
      <c r="M201" s="210" t="s">
        <v>175</v>
      </c>
      <c r="N201" s="107"/>
      <c r="O201" s="7"/>
      <c r="P201" s="10"/>
      <c r="Q201" s="10"/>
    </row>
    <row r="202" spans="2:17" ht="21" hidden="1" customHeight="1" x14ac:dyDescent="0.25">
      <c r="B202" s="190"/>
      <c r="C202" s="254"/>
      <c r="D202" s="155"/>
      <c r="E202" s="158"/>
      <c r="F202" s="161"/>
      <c r="G202" s="158"/>
      <c r="H202" s="161"/>
      <c r="I202" s="16" t="s">
        <v>178</v>
      </c>
      <c r="J202" s="13">
        <v>0</v>
      </c>
      <c r="K202" s="13">
        <v>0</v>
      </c>
      <c r="L202" s="17"/>
      <c r="M202" s="211"/>
      <c r="N202" s="17"/>
      <c r="O202" s="15"/>
    </row>
    <row r="203" spans="2:17" ht="26.25" hidden="1" customHeight="1" x14ac:dyDescent="0.25">
      <c r="B203" s="190"/>
      <c r="C203" s="254"/>
      <c r="D203" s="155"/>
      <c r="E203" s="158"/>
      <c r="F203" s="161"/>
      <c r="G203" s="158"/>
      <c r="H203" s="161"/>
      <c r="I203" s="16" t="s">
        <v>6</v>
      </c>
      <c r="J203" s="13">
        <v>0</v>
      </c>
      <c r="K203" s="13">
        <v>0</v>
      </c>
      <c r="L203" s="17"/>
      <c r="M203" s="211"/>
      <c r="N203" s="17"/>
      <c r="O203" s="15"/>
    </row>
    <row r="204" spans="2:17" ht="26.25" hidden="1" customHeight="1" x14ac:dyDescent="0.25">
      <c r="B204" s="190"/>
      <c r="C204" s="254"/>
      <c r="D204" s="155"/>
      <c r="E204" s="158"/>
      <c r="F204" s="161"/>
      <c r="G204" s="158"/>
      <c r="H204" s="161"/>
      <c r="I204" s="16" t="s">
        <v>7</v>
      </c>
      <c r="J204" s="13">
        <v>0</v>
      </c>
      <c r="K204" s="13">
        <v>0</v>
      </c>
      <c r="L204" s="17"/>
      <c r="M204" s="211"/>
      <c r="N204" s="17"/>
      <c r="O204" s="15"/>
    </row>
    <row r="205" spans="2:17" ht="38.25" hidden="1" customHeight="1" x14ac:dyDescent="0.25">
      <c r="B205" s="200"/>
      <c r="C205" s="255"/>
      <c r="D205" s="156"/>
      <c r="E205" s="159"/>
      <c r="F205" s="162"/>
      <c r="G205" s="159"/>
      <c r="H205" s="162"/>
      <c r="I205" s="16" t="s">
        <v>8</v>
      </c>
      <c r="J205" s="13">
        <v>0</v>
      </c>
      <c r="K205" s="13">
        <v>0</v>
      </c>
      <c r="L205" s="19"/>
      <c r="M205" s="212"/>
      <c r="N205" s="19"/>
      <c r="O205" s="15"/>
    </row>
    <row r="206" spans="2:17" s="11" customFormat="1" ht="28.5" customHeight="1" x14ac:dyDescent="0.25">
      <c r="B206" s="189" t="s">
        <v>49</v>
      </c>
      <c r="C206" s="253" t="s">
        <v>81</v>
      </c>
      <c r="D206" s="154"/>
      <c r="E206" s="157" t="s">
        <v>114</v>
      </c>
      <c r="F206" s="160">
        <v>45291</v>
      </c>
      <c r="G206" s="157" t="s">
        <v>114</v>
      </c>
      <c r="H206" s="160">
        <v>45291</v>
      </c>
      <c r="I206" s="43" t="s">
        <v>4</v>
      </c>
      <c r="J206" s="13">
        <f>J207+J208+J209+J210</f>
        <v>1657.2</v>
      </c>
      <c r="K206" s="13">
        <f>K207+K208+K209+K210</f>
        <v>1657.16741</v>
      </c>
      <c r="L206" s="13">
        <f>K206/J206*100</f>
        <v>99.99803342988173</v>
      </c>
      <c r="M206" s="210" t="s">
        <v>180</v>
      </c>
      <c r="N206" s="176" t="s">
        <v>141</v>
      </c>
      <c r="O206" s="7"/>
      <c r="P206" s="10"/>
      <c r="Q206" s="10"/>
    </row>
    <row r="207" spans="2:17" ht="27" customHeight="1" x14ac:dyDescent="0.25">
      <c r="B207" s="190"/>
      <c r="C207" s="254"/>
      <c r="D207" s="155"/>
      <c r="E207" s="158"/>
      <c r="F207" s="161"/>
      <c r="G207" s="158"/>
      <c r="H207" s="161"/>
      <c r="I207" s="16" t="s">
        <v>176</v>
      </c>
      <c r="J207" s="13">
        <v>0</v>
      </c>
      <c r="K207" s="13">
        <v>0</v>
      </c>
      <c r="L207" s="13">
        <v>0</v>
      </c>
      <c r="M207" s="211"/>
      <c r="N207" s="177"/>
      <c r="O207" s="15"/>
    </row>
    <row r="208" spans="2:17" ht="23.25" customHeight="1" x14ac:dyDescent="0.25">
      <c r="B208" s="190"/>
      <c r="C208" s="254"/>
      <c r="D208" s="155"/>
      <c r="E208" s="158"/>
      <c r="F208" s="161"/>
      <c r="G208" s="158"/>
      <c r="H208" s="161"/>
      <c r="I208" s="16" t="s">
        <v>6</v>
      </c>
      <c r="J208" s="13">
        <v>0</v>
      </c>
      <c r="K208" s="13">
        <v>0</v>
      </c>
      <c r="L208" s="13">
        <v>0</v>
      </c>
      <c r="M208" s="211"/>
      <c r="N208" s="177"/>
      <c r="O208" s="15"/>
    </row>
    <row r="209" spans="2:17" ht="22.5" customHeight="1" x14ac:dyDescent="0.25">
      <c r="B209" s="190"/>
      <c r="C209" s="254"/>
      <c r="D209" s="155"/>
      <c r="E209" s="158"/>
      <c r="F209" s="161"/>
      <c r="G209" s="158"/>
      <c r="H209" s="161"/>
      <c r="I209" s="16" t="s">
        <v>7</v>
      </c>
      <c r="J209" s="13">
        <v>1657.2</v>
      </c>
      <c r="K209" s="13">
        <v>1657.16741</v>
      </c>
      <c r="L209" s="13">
        <f>K209/J209*100</f>
        <v>99.99803342988173</v>
      </c>
      <c r="M209" s="211"/>
      <c r="N209" s="177"/>
      <c r="O209" s="15"/>
      <c r="P209" s="140"/>
    </row>
    <row r="210" spans="2:17" ht="37.5" customHeight="1" x14ac:dyDescent="0.25">
      <c r="B210" s="200"/>
      <c r="C210" s="255"/>
      <c r="D210" s="156"/>
      <c r="E210" s="159"/>
      <c r="F210" s="162"/>
      <c r="G210" s="159"/>
      <c r="H210" s="162"/>
      <c r="I210" s="16" t="s">
        <v>8</v>
      </c>
      <c r="J210" s="13">
        <v>0</v>
      </c>
      <c r="K210" s="13">
        <v>0</v>
      </c>
      <c r="L210" s="13">
        <v>0</v>
      </c>
      <c r="M210" s="212"/>
      <c r="N210" s="178"/>
      <c r="O210" s="15"/>
    </row>
    <row r="211" spans="2:17" s="121" customFormat="1" ht="30" customHeight="1" x14ac:dyDescent="0.25">
      <c r="B211" s="201" t="s">
        <v>76</v>
      </c>
      <c r="C211" s="256" t="s">
        <v>64</v>
      </c>
      <c r="D211" s="191" t="s">
        <v>71</v>
      </c>
      <c r="E211" s="157" t="s">
        <v>114</v>
      </c>
      <c r="F211" s="160">
        <v>45291</v>
      </c>
      <c r="G211" s="157" t="s">
        <v>114</v>
      </c>
      <c r="H211" s="160">
        <v>45291</v>
      </c>
      <c r="I211" s="116" t="s">
        <v>4</v>
      </c>
      <c r="J211" s="117">
        <f>J212+J213+J214+J215</f>
        <v>31370.804000000004</v>
      </c>
      <c r="K211" s="117">
        <f>K212+K213+K214+K215</f>
        <v>31370.679250000001</v>
      </c>
      <c r="L211" s="138">
        <f>K211/J211*100</f>
        <v>99.999602337255993</v>
      </c>
      <c r="M211" s="250"/>
      <c r="N211" s="118"/>
      <c r="O211" s="119"/>
      <c r="P211" s="120">
        <f>P213+P214</f>
        <v>31370.799999999999</v>
      </c>
      <c r="Q211" s="120">
        <f>P211-J211</f>
        <v>-4.0000000044528861E-3</v>
      </c>
    </row>
    <row r="212" spans="2:17" s="29" customFormat="1" ht="30" customHeight="1" x14ac:dyDescent="0.25">
      <c r="B212" s="202"/>
      <c r="C212" s="257"/>
      <c r="D212" s="192"/>
      <c r="E212" s="158"/>
      <c r="F212" s="161"/>
      <c r="G212" s="158"/>
      <c r="H212" s="161"/>
      <c r="I212" s="122" t="s">
        <v>176</v>
      </c>
      <c r="J212" s="117">
        <v>0</v>
      </c>
      <c r="K212" s="117">
        <v>0</v>
      </c>
      <c r="L212" s="117">
        <v>0</v>
      </c>
      <c r="M212" s="251"/>
      <c r="N212" s="123"/>
      <c r="O212" s="124"/>
      <c r="P212" s="28"/>
      <c r="Q212" s="28"/>
    </row>
    <row r="213" spans="2:17" s="29" customFormat="1" ht="30" customHeight="1" x14ac:dyDescent="0.25">
      <c r="B213" s="202"/>
      <c r="C213" s="257"/>
      <c r="D213" s="192"/>
      <c r="E213" s="158"/>
      <c r="F213" s="161"/>
      <c r="G213" s="158"/>
      <c r="H213" s="161"/>
      <c r="I213" s="122" t="s">
        <v>6</v>
      </c>
      <c r="J213" s="117">
        <f>J218+J223+J228+J233+J238+J243+J248</f>
        <v>5595.2</v>
      </c>
      <c r="K213" s="117">
        <f>K218+K223+K228+K233+K238+K243+K248</f>
        <v>5595.1352500000003</v>
      </c>
      <c r="L213" s="138">
        <f>K213/J213*100</f>
        <v>99.998842758078368</v>
      </c>
      <c r="M213" s="251"/>
      <c r="N213" s="123"/>
      <c r="O213" s="124"/>
      <c r="P213" s="141">
        <v>5595.2</v>
      </c>
      <c r="Q213" s="24">
        <f>P213-J213</f>
        <v>0</v>
      </c>
    </row>
    <row r="214" spans="2:17" s="29" customFormat="1" ht="30" customHeight="1" x14ac:dyDescent="0.25">
      <c r="B214" s="202"/>
      <c r="C214" s="257"/>
      <c r="D214" s="192"/>
      <c r="E214" s="158"/>
      <c r="F214" s="161"/>
      <c r="G214" s="158"/>
      <c r="H214" s="161"/>
      <c r="I214" s="122" t="s">
        <v>7</v>
      </c>
      <c r="J214" s="117">
        <f>J219+J224+J229+J234+J239+J244+J249+J254</f>
        <v>25775.604000000003</v>
      </c>
      <c r="K214" s="117">
        <f>K219+K224+K229+K234+K239+K244+K249+K254</f>
        <v>25775.544000000002</v>
      </c>
      <c r="L214" s="138">
        <f>K214/J214*100</f>
        <v>99.999767221749678</v>
      </c>
      <c r="M214" s="251"/>
      <c r="N214" s="123"/>
      <c r="O214" s="124"/>
      <c r="P214" s="24">
        <v>25775.599999999999</v>
      </c>
      <c r="Q214" s="24">
        <f>P214-J214</f>
        <v>-4.0000000044528861E-3</v>
      </c>
    </row>
    <row r="215" spans="2:17" s="29" customFormat="1" ht="89.25" customHeight="1" x14ac:dyDescent="0.25">
      <c r="B215" s="203"/>
      <c r="C215" s="258"/>
      <c r="D215" s="193"/>
      <c r="E215" s="159"/>
      <c r="F215" s="162"/>
      <c r="G215" s="159"/>
      <c r="H215" s="162"/>
      <c r="I215" s="122" t="s">
        <v>8</v>
      </c>
      <c r="J215" s="117">
        <v>0</v>
      </c>
      <c r="K215" s="117">
        <v>0</v>
      </c>
      <c r="L215" s="117">
        <v>0</v>
      </c>
      <c r="M215" s="252"/>
      <c r="N215" s="128"/>
      <c r="O215" s="124"/>
      <c r="P215" s="28"/>
      <c r="Q215" s="28"/>
    </row>
    <row r="216" spans="2:17" s="11" customFormat="1" ht="20.25" customHeight="1" x14ac:dyDescent="0.25">
      <c r="B216" s="189" t="s">
        <v>78</v>
      </c>
      <c r="C216" s="222" t="s">
        <v>158</v>
      </c>
      <c r="D216" s="154"/>
      <c r="E216" s="157" t="s">
        <v>114</v>
      </c>
      <c r="F216" s="160">
        <v>45291</v>
      </c>
      <c r="G216" s="157" t="s">
        <v>114</v>
      </c>
      <c r="H216" s="160">
        <v>45291</v>
      </c>
      <c r="I216" s="43" t="s">
        <v>4</v>
      </c>
      <c r="J216" s="13">
        <f>J217+J218+J219+J220</f>
        <v>1927.204</v>
      </c>
      <c r="K216" s="13">
        <f>K217+K218+K219+K220</f>
        <v>1927.2440000000001</v>
      </c>
      <c r="L216" s="13">
        <f>K216/J216*100</f>
        <v>100.00207554571287</v>
      </c>
      <c r="M216" s="210" t="s">
        <v>55</v>
      </c>
      <c r="N216" s="176" t="s">
        <v>141</v>
      </c>
      <c r="O216" s="7"/>
      <c r="P216" s="10"/>
      <c r="Q216" s="10"/>
    </row>
    <row r="217" spans="2:17" ht="21" customHeight="1" x14ac:dyDescent="0.25">
      <c r="B217" s="190"/>
      <c r="C217" s="223"/>
      <c r="D217" s="155"/>
      <c r="E217" s="158"/>
      <c r="F217" s="161"/>
      <c r="G217" s="158"/>
      <c r="H217" s="161"/>
      <c r="I217" s="16" t="s">
        <v>176</v>
      </c>
      <c r="J217" s="13">
        <v>0</v>
      </c>
      <c r="K217" s="13">
        <v>0</v>
      </c>
      <c r="L217" s="17">
        <v>0</v>
      </c>
      <c r="M217" s="211"/>
      <c r="N217" s="177"/>
      <c r="O217" s="15"/>
    </row>
    <row r="218" spans="2:17" ht="21.75" customHeight="1" x14ac:dyDescent="0.25">
      <c r="B218" s="190"/>
      <c r="C218" s="223"/>
      <c r="D218" s="155"/>
      <c r="E218" s="158"/>
      <c r="F218" s="161"/>
      <c r="G218" s="158"/>
      <c r="H218" s="161"/>
      <c r="I218" s="16" t="s">
        <v>6</v>
      </c>
      <c r="J218" s="13">
        <v>133.19999999999999</v>
      </c>
      <c r="K218" s="13">
        <v>133.19999999999999</v>
      </c>
      <c r="L218" s="13">
        <f>K218/J218*100</f>
        <v>100</v>
      </c>
      <c r="M218" s="211"/>
      <c r="N218" s="177"/>
      <c r="O218" s="15"/>
    </row>
    <row r="219" spans="2:17" ht="21" customHeight="1" x14ac:dyDescent="0.25">
      <c r="B219" s="190"/>
      <c r="C219" s="223"/>
      <c r="D219" s="155"/>
      <c r="E219" s="158"/>
      <c r="F219" s="161"/>
      <c r="G219" s="158"/>
      <c r="H219" s="161"/>
      <c r="I219" s="16" t="s">
        <v>7</v>
      </c>
      <c r="J219" s="13">
        <f>1794.004</f>
        <v>1794.0039999999999</v>
      </c>
      <c r="K219" s="13">
        <f>1794.044</f>
        <v>1794.0440000000001</v>
      </c>
      <c r="L219" s="13">
        <f>K219/J219*100</f>
        <v>100.00222964943224</v>
      </c>
      <c r="M219" s="211"/>
      <c r="N219" s="177"/>
      <c r="O219" s="15"/>
    </row>
    <row r="220" spans="2:17" ht="35.25" customHeight="1" x14ac:dyDescent="0.25">
      <c r="B220" s="200"/>
      <c r="C220" s="224"/>
      <c r="D220" s="156"/>
      <c r="E220" s="159"/>
      <c r="F220" s="162"/>
      <c r="G220" s="159"/>
      <c r="H220" s="162"/>
      <c r="I220" s="16" t="s">
        <v>8</v>
      </c>
      <c r="J220" s="13">
        <v>0</v>
      </c>
      <c r="K220" s="13">
        <v>0</v>
      </c>
      <c r="L220" s="19">
        <v>0</v>
      </c>
      <c r="M220" s="212"/>
      <c r="N220" s="178"/>
      <c r="O220" s="15"/>
    </row>
    <row r="221" spans="2:17" s="54" customFormat="1" ht="20.25" customHeight="1" x14ac:dyDescent="0.25">
      <c r="B221" s="205" t="s">
        <v>77</v>
      </c>
      <c r="C221" s="226" t="s">
        <v>50</v>
      </c>
      <c r="D221" s="148"/>
      <c r="E221" s="142" t="s">
        <v>114</v>
      </c>
      <c r="F221" s="163">
        <v>45291</v>
      </c>
      <c r="G221" s="142" t="s">
        <v>114</v>
      </c>
      <c r="H221" s="163">
        <v>45291</v>
      </c>
      <c r="I221" s="50" t="s">
        <v>4</v>
      </c>
      <c r="J221" s="81">
        <f>J222+J223+J224+J225</f>
        <v>22278.600000000002</v>
      </c>
      <c r="K221" s="81">
        <f>K222+K223+K224+K225</f>
        <v>22278.5</v>
      </c>
      <c r="L221" s="13">
        <f>K221/J221*100</f>
        <v>99.99955113876095</v>
      </c>
      <c r="M221" s="207" t="s">
        <v>54</v>
      </c>
      <c r="N221" s="108"/>
      <c r="O221" s="60"/>
      <c r="P221" s="53"/>
      <c r="Q221" s="53"/>
    </row>
    <row r="222" spans="2:17" s="58" customFormat="1" ht="21" customHeight="1" x14ac:dyDescent="0.25">
      <c r="B222" s="206"/>
      <c r="C222" s="227"/>
      <c r="D222" s="149"/>
      <c r="E222" s="143"/>
      <c r="F222" s="164"/>
      <c r="G222" s="143"/>
      <c r="H222" s="164"/>
      <c r="I222" s="55" t="s">
        <v>176</v>
      </c>
      <c r="J222" s="81">
        <v>0</v>
      </c>
      <c r="K222" s="81">
        <v>0</v>
      </c>
      <c r="L222" s="81">
        <v>0</v>
      </c>
      <c r="M222" s="208"/>
      <c r="N222" s="109"/>
      <c r="O222" s="83"/>
      <c r="P222" s="57"/>
      <c r="Q222" s="57"/>
    </row>
    <row r="223" spans="2:17" s="58" customFormat="1" ht="21.75" customHeight="1" x14ac:dyDescent="0.25">
      <c r="B223" s="206"/>
      <c r="C223" s="227"/>
      <c r="D223" s="149"/>
      <c r="E223" s="143"/>
      <c r="F223" s="164"/>
      <c r="G223" s="143"/>
      <c r="H223" s="164"/>
      <c r="I223" s="55" t="s">
        <v>6</v>
      </c>
      <c r="J223" s="81">
        <v>1598.4</v>
      </c>
      <c r="K223" s="81">
        <v>1598.4</v>
      </c>
      <c r="L223" s="13">
        <f>K223/J223*100</f>
        <v>100</v>
      </c>
      <c r="M223" s="208"/>
      <c r="N223" s="109"/>
      <c r="O223" s="83"/>
      <c r="P223" s="57"/>
      <c r="Q223" s="57"/>
    </row>
    <row r="224" spans="2:17" s="58" customFormat="1" ht="21" customHeight="1" x14ac:dyDescent="0.25">
      <c r="B224" s="206"/>
      <c r="C224" s="227"/>
      <c r="D224" s="149"/>
      <c r="E224" s="143"/>
      <c r="F224" s="164"/>
      <c r="G224" s="143"/>
      <c r="H224" s="164"/>
      <c r="I224" s="55" t="s">
        <v>7</v>
      </c>
      <c r="J224" s="81">
        <v>20680.2</v>
      </c>
      <c r="K224" s="81">
        <v>20680.099999999999</v>
      </c>
      <c r="L224" s="13">
        <f>K224/J224*100</f>
        <v>99.999516445682332</v>
      </c>
      <c r="M224" s="208"/>
      <c r="N224" s="109"/>
      <c r="O224" s="83"/>
      <c r="P224" s="57">
        <f>J224+J229</f>
        <v>23587.100000000002</v>
      </c>
      <c r="Q224" s="57"/>
    </row>
    <row r="225" spans="2:17" s="58" customFormat="1" ht="30.75" customHeight="1" x14ac:dyDescent="0.25">
      <c r="B225" s="225"/>
      <c r="C225" s="228"/>
      <c r="D225" s="150"/>
      <c r="E225" s="144"/>
      <c r="F225" s="165"/>
      <c r="G225" s="144"/>
      <c r="H225" s="165"/>
      <c r="I225" s="55" t="s">
        <v>8</v>
      </c>
      <c r="J225" s="81">
        <v>0</v>
      </c>
      <c r="K225" s="81">
        <v>0</v>
      </c>
      <c r="L225" s="81">
        <v>0</v>
      </c>
      <c r="M225" s="209"/>
      <c r="N225" s="82"/>
      <c r="O225" s="83"/>
      <c r="P225" s="57"/>
      <c r="Q225" s="57"/>
    </row>
    <row r="226" spans="2:17" s="54" customFormat="1" ht="20.25" customHeight="1" x14ac:dyDescent="0.25">
      <c r="B226" s="205" t="s">
        <v>82</v>
      </c>
      <c r="C226" s="226" t="s">
        <v>65</v>
      </c>
      <c r="D226" s="148"/>
      <c r="E226" s="142" t="s">
        <v>114</v>
      </c>
      <c r="F226" s="163">
        <v>45291</v>
      </c>
      <c r="G226" s="142" t="s">
        <v>114</v>
      </c>
      <c r="H226" s="163">
        <v>45291</v>
      </c>
      <c r="I226" s="50" t="s">
        <v>4</v>
      </c>
      <c r="J226" s="81">
        <f>J227+J228+J229+J230</f>
        <v>3108.9</v>
      </c>
      <c r="K226" s="81">
        <f>K227+K228+K229+K230</f>
        <v>3108.9</v>
      </c>
      <c r="L226" s="81">
        <f>K226/J226*100</f>
        <v>100</v>
      </c>
      <c r="M226" s="207" t="s">
        <v>53</v>
      </c>
      <c r="N226" s="176" t="s">
        <v>141</v>
      </c>
      <c r="O226" s="60"/>
      <c r="P226" s="53"/>
      <c r="Q226" s="53"/>
    </row>
    <row r="227" spans="2:17" s="58" customFormat="1" ht="21" customHeight="1" x14ac:dyDescent="0.25">
      <c r="B227" s="206"/>
      <c r="C227" s="227"/>
      <c r="D227" s="149"/>
      <c r="E227" s="143"/>
      <c r="F227" s="164"/>
      <c r="G227" s="143"/>
      <c r="H227" s="164"/>
      <c r="I227" s="55" t="s">
        <v>176</v>
      </c>
      <c r="J227" s="81">
        <v>0</v>
      </c>
      <c r="K227" s="81">
        <v>0</v>
      </c>
      <c r="L227" s="81">
        <v>0</v>
      </c>
      <c r="M227" s="208"/>
      <c r="N227" s="177"/>
      <c r="O227" s="83"/>
      <c r="P227" s="57"/>
      <c r="Q227" s="57"/>
    </row>
    <row r="228" spans="2:17" s="58" customFormat="1" ht="21.75" customHeight="1" x14ac:dyDescent="0.25">
      <c r="B228" s="206"/>
      <c r="C228" s="227"/>
      <c r="D228" s="149"/>
      <c r="E228" s="143"/>
      <c r="F228" s="164"/>
      <c r="G228" s="143"/>
      <c r="H228" s="164"/>
      <c r="I228" s="55" t="s">
        <v>6</v>
      </c>
      <c r="J228" s="81">
        <v>202</v>
      </c>
      <c r="K228" s="81">
        <v>202</v>
      </c>
      <c r="L228" s="81">
        <f t="shared" ref="L228:L229" si="9">K228/J228*100</f>
        <v>100</v>
      </c>
      <c r="M228" s="208"/>
      <c r="N228" s="177"/>
      <c r="O228" s="83"/>
      <c r="P228" s="57"/>
      <c r="Q228" s="57"/>
    </row>
    <row r="229" spans="2:17" s="58" customFormat="1" ht="21" customHeight="1" x14ac:dyDescent="0.25">
      <c r="B229" s="206"/>
      <c r="C229" s="227"/>
      <c r="D229" s="149"/>
      <c r="E229" s="143"/>
      <c r="F229" s="164"/>
      <c r="G229" s="143"/>
      <c r="H229" s="164"/>
      <c r="I229" s="55" t="s">
        <v>7</v>
      </c>
      <c r="J229" s="81">
        <v>2906.9</v>
      </c>
      <c r="K229" s="81">
        <v>2906.9</v>
      </c>
      <c r="L229" s="81">
        <f t="shared" si="9"/>
        <v>100</v>
      </c>
      <c r="M229" s="208"/>
      <c r="N229" s="177"/>
      <c r="O229" s="83"/>
      <c r="P229" s="57"/>
      <c r="Q229" s="57"/>
    </row>
    <row r="230" spans="2:17" s="58" customFormat="1" ht="30.75" customHeight="1" x14ac:dyDescent="0.25">
      <c r="B230" s="225"/>
      <c r="C230" s="228"/>
      <c r="D230" s="150"/>
      <c r="E230" s="144"/>
      <c r="F230" s="165"/>
      <c r="G230" s="144"/>
      <c r="H230" s="165"/>
      <c r="I230" s="55" t="s">
        <v>8</v>
      </c>
      <c r="J230" s="81">
        <v>0</v>
      </c>
      <c r="K230" s="81">
        <v>0</v>
      </c>
      <c r="L230" s="81">
        <v>0</v>
      </c>
      <c r="M230" s="209"/>
      <c r="N230" s="178"/>
      <c r="O230" s="83"/>
      <c r="P230" s="57"/>
      <c r="Q230" s="57"/>
    </row>
    <row r="231" spans="2:17" s="11" customFormat="1" ht="20.25" customHeight="1" x14ac:dyDescent="0.25">
      <c r="B231" s="189" t="s">
        <v>83</v>
      </c>
      <c r="C231" s="222" t="s">
        <v>66</v>
      </c>
      <c r="D231" s="154"/>
      <c r="E231" s="157" t="s">
        <v>114</v>
      </c>
      <c r="F231" s="160">
        <v>45291</v>
      </c>
      <c r="G231" s="157" t="s">
        <v>114</v>
      </c>
      <c r="H231" s="160">
        <v>45291</v>
      </c>
      <c r="I231" s="43" t="s">
        <v>4</v>
      </c>
      <c r="J231" s="13">
        <f>J232+J233+J234+J235</f>
        <v>1594.3</v>
      </c>
      <c r="K231" s="13">
        <f>K232+K233+K234+K235</f>
        <v>1594.3</v>
      </c>
      <c r="L231" s="13">
        <f>K231/J231*100</f>
        <v>100</v>
      </c>
      <c r="M231" s="210" t="s">
        <v>52</v>
      </c>
      <c r="N231" s="176" t="s">
        <v>141</v>
      </c>
      <c r="O231" s="7"/>
      <c r="P231" s="10"/>
      <c r="Q231" s="10"/>
    </row>
    <row r="232" spans="2:17" ht="21" customHeight="1" x14ac:dyDescent="0.25">
      <c r="B232" s="190"/>
      <c r="C232" s="223"/>
      <c r="D232" s="155"/>
      <c r="E232" s="158"/>
      <c r="F232" s="161"/>
      <c r="G232" s="158"/>
      <c r="H232" s="161"/>
      <c r="I232" s="16" t="s">
        <v>176</v>
      </c>
      <c r="J232" s="13">
        <v>0</v>
      </c>
      <c r="K232" s="13">
        <v>0</v>
      </c>
      <c r="L232" s="17">
        <v>0</v>
      </c>
      <c r="M232" s="211"/>
      <c r="N232" s="177"/>
      <c r="O232" s="15"/>
    </row>
    <row r="233" spans="2:17" ht="21.75" customHeight="1" x14ac:dyDescent="0.25">
      <c r="B233" s="190"/>
      <c r="C233" s="223"/>
      <c r="D233" s="155"/>
      <c r="E233" s="158"/>
      <c r="F233" s="161"/>
      <c r="G233" s="158"/>
      <c r="H233" s="161"/>
      <c r="I233" s="16" t="s">
        <v>6</v>
      </c>
      <c r="J233" s="13">
        <v>1594.3</v>
      </c>
      <c r="K233" s="13">
        <v>1594.3</v>
      </c>
      <c r="L233" s="13">
        <f>K233/J233*100</f>
        <v>100</v>
      </c>
      <c r="M233" s="211"/>
      <c r="N233" s="177"/>
      <c r="O233" s="15"/>
    </row>
    <row r="234" spans="2:17" ht="21" customHeight="1" x14ac:dyDescent="0.25">
      <c r="B234" s="190"/>
      <c r="C234" s="223"/>
      <c r="D234" s="155"/>
      <c r="E234" s="158"/>
      <c r="F234" s="161"/>
      <c r="G234" s="158"/>
      <c r="H234" s="161"/>
      <c r="I234" s="16" t="s">
        <v>7</v>
      </c>
      <c r="J234" s="13">
        <v>0</v>
      </c>
      <c r="K234" s="13">
        <v>0</v>
      </c>
      <c r="L234" s="13">
        <v>0</v>
      </c>
      <c r="M234" s="211"/>
      <c r="N234" s="177"/>
      <c r="O234" s="15"/>
    </row>
    <row r="235" spans="2:17" ht="30.75" customHeight="1" x14ac:dyDescent="0.25">
      <c r="B235" s="200"/>
      <c r="C235" s="224"/>
      <c r="D235" s="156"/>
      <c r="E235" s="159"/>
      <c r="F235" s="162"/>
      <c r="G235" s="159"/>
      <c r="H235" s="162"/>
      <c r="I235" s="16" t="s">
        <v>8</v>
      </c>
      <c r="J235" s="13">
        <v>0</v>
      </c>
      <c r="K235" s="13">
        <v>0</v>
      </c>
      <c r="L235" s="13">
        <v>0</v>
      </c>
      <c r="M235" s="212"/>
      <c r="N235" s="178"/>
      <c r="O235" s="15"/>
    </row>
    <row r="236" spans="2:17" s="11" customFormat="1" ht="20.25" customHeight="1" x14ac:dyDescent="0.25">
      <c r="B236" s="189" t="s">
        <v>84</v>
      </c>
      <c r="C236" s="222" t="s">
        <v>67</v>
      </c>
      <c r="D236" s="154"/>
      <c r="E236" s="157" t="s">
        <v>114</v>
      </c>
      <c r="F236" s="160">
        <v>45291</v>
      </c>
      <c r="G236" s="157" t="s">
        <v>114</v>
      </c>
      <c r="H236" s="160">
        <v>45291</v>
      </c>
      <c r="I236" s="43" t="s">
        <v>4</v>
      </c>
      <c r="J236" s="13">
        <f>J237+J238+J239+J240</f>
        <v>1764.4</v>
      </c>
      <c r="K236" s="13">
        <f>K237+K238+K239+K240</f>
        <v>1764.4</v>
      </c>
      <c r="L236" s="13">
        <f>K236/J236*100</f>
        <v>100</v>
      </c>
      <c r="M236" s="210" t="s">
        <v>165</v>
      </c>
      <c r="N236" s="176" t="s">
        <v>141</v>
      </c>
      <c r="O236" s="7"/>
      <c r="P236" s="10"/>
      <c r="Q236" s="10"/>
    </row>
    <row r="237" spans="2:17" ht="21" customHeight="1" x14ac:dyDescent="0.25">
      <c r="B237" s="190"/>
      <c r="C237" s="223"/>
      <c r="D237" s="155"/>
      <c r="E237" s="158"/>
      <c r="F237" s="161"/>
      <c r="G237" s="158"/>
      <c r="H237" s="161"/>
      <c r="I237" s="16" t="s">
        <v>176</v>
      </c>
      <c r="J237" s="13">
        <v>0</v>
      </c>
      <c r="K237" s="13">
        <v>0</v>
      </c>
      <c r="L237" s="13">
        <v>0</v>
      </c>
      <c r="M237" s="211"/>
      <c r="N237" s="177"/>
      <c r="O237" s="15"/>
    </row>
    <row r="238" spans="2:17" ht="29.25" customHeight="1" x14ac:dyDescent="0.25">
      <c r="B238" s="190"/>
      <c r="C238" s="223"/>
      <c r="D238" s="155"/>
      <c r="E238" s="158"/>
      <c r="F238" s="161"/>
      <c r="G238" s="158"/>
      <c r="H238" s="161"/>
      <c r="I238" s="16" t="s">
        <v>6</v>
      </c>
      <c r="J238" s="13">
        <v>1764.4</v>
      </c>
      <c r="K238" s="13">
        <v>1764.4</v>
      </c>
      <c r="L238" s="13">
        <f>K238/J238*100</f>
        <v>100</v>
      </c>
      <c r="M238" s="211"/>
      <c r="N238" s="177"/>
      <c r="O238" s="15"/>
    </row>
    <row r="239" spans="2:17" ht="31.5" customHeight="1" x14ac:dyDescent="0.25">
      <c r="B239" s="190"/>
      <c r="C239" s="223"/>
      <c r="D239" s="155"/>
      <c r="E239" s="158"/>
      <c r="F239" s="161"/>
      <c r="G239" s="158"/>
      <c r="H239" s="161"/>
      <c r="I239" s="16" t="s">
        <v>7</v>
      </c>
      <c r="J239" s="13">
        <v>0</v>
      </c>
      <c r="K239" s="13">
        <v>0</v>
      </c>
      <c r="L239" s="13">
        <v>0</v>
      </c>
      <c r="M239" s="211"/>
      <c r="N239" s="177"/>
      <c r="O239" s="15"/>
    </row>
    <row r="240" spans="2:17" ht="41.25" customHeight="1" x14ac:dyDescent="0.25">
      <c r="B240" s="200"/>
      <c r="C240" s="224"/>
      <c r="D240" s="156"/>
      <c r="E240" s="159"/>
      <c r="F240" s="162"/>
      <c r="G240" s="159"/>
      <c r="H240" s="162"/>
      <c r="I240" s="16" t="s">
        <v>8</v>
      </c>
      <c r="J240" s="13">
        <v>0</v>
      </c>
      <c r="K240" s="13">
        <v>0</v>
      </c>
      <c r="L240" s="13">
        <v>0</v>
      </c>
      <c r="M240" s="212"/>
      <c r="N240" s="178"/>
      <c r="O240" s="15"/>
    </row>
    <row r="241" spans="2:17" s="54" customFormat="1" ht="21.6" customHeight="1" x14ac:dyDescent="0.25">
      <c r="B241" s="205" t="s">
        <v>85</v>
      </c>
      <c r="C241" s="226" t="s">
        <v>68</v>
      </c>
      <c r="D241" s="148"/>
      <c r="E241" s="157" t="s">
        <v>114</v>
      </c>
      <c r="F241" s="160">
        <v>45291</v>
      </c>
      <c r="G241" s="157" t="s">
        <v>114</v>
      </c>
      <c r="H241" s="160">
        <v>45291</v>
      </c>
      <c r="I241" s="50" t="s">
        <v>4</v>
      </c>
      <c r="J241" s="81">
        <f>J242+J243+J244+J245</f>
        <v>316.5</v>
      </c>
      <c r="K241" s="81">
        <f>K242+K243+K244+K245</f>
        <v>316.5</v>
      </c>
      <c r="L241" s="13">
        <f>K241/J241*100</f>
        <v>100</v>
      </c>
      <c r="M241" s="207" t="s">
        <v>150</v>
      </c>
      <c r="N241" s="176" t="s">
        <v>141</v>
      </c>
      <c r="O241" s="60"/>
      <c r="P241" s="53"/>
      <c r="Q241" s="53"/>
    </row>
    <row r="242" spans="2:17" s="58" customFormat="1" ht="21.6" customHeight="1" x14ac:dyDescent="0.25">
      <c r="B242" s="206"/>
      <c r="C242" s="227"/>
      <c r="D242" s="149"/>
      <c r="E242" s="158"/>
      <c r="F242" s="161"/>
      <c r="G242" s="158"/>
      <c r="H242" s="161"/>
      <c r="I242" s="55" t="s">
        <v>176</v>
      </c>
      <c r="J242" s="81">
        <v>0</v>
      </c>
      <c r="K242" s="81">
        <v>0</v>
      </c>
      <c r="L242" s="81">
        <v>0</v>
      </c>
      <c r="M242" s="208"/>
      <c r="N242" s="177"/>
      <c r="O242" s="83"/>
      <c r="P242" s="57"/>
      <c r="Q242" s="57"/>
    </row>
    <row r="243" spans="2:17" s="58" customFormat="1" ht="21.6" customHeight="1" x14ac:dyDescent="0.25">
      <c r="B243" s="206"/>
      <c r="C243" s="227"/>
      <c r="D243" s="149"/>
      <c r="E243" s="158"/>
      <c r="F243" s="161"/>
      <c r="G243" s="158"/>
      <c r="H243" s="161"/>
      <c r="I243" s="55" t="s">
        <v>6</v>
      </c>
      <c r="J243" s="81">
        <v>0</v>
      </c>
      <c r="K243" s="81">
        <v>0</v>
      </c>
      <c r="L243" s="81">
        <v>0</v>
      </c>
      <c r="M243" s="208"/>
      <c r="N243" s="177"/>
      <c r="O243" s="83"/>
      <c r="P243" s="57"/>
      <c r="Q243" s="57"/>
    </row>
    <row r="244" spans="2:17" s="58" customFormat="1" ht="21.6" customHeight="1" x14ac:dyDescent="0.25">
      <c r="B244" s="206"/>
      <c r="C244" s="227"/>
      <c r="D244" s="149"/>
      <c r="E244" s="158"/>
      <c r="F244" s="161"/>
      <c r="G244" s="158"/>
      <c r="H244" s="161"/>
      <c r="I244" s="55" t="s">
        <v>7</v>
      </c>
      <c r="J244" s="81">
        <v>316.5</v>
      </c>
      <c r="K244" s="81">
        <v>316.5</v>
      </c>
      <c r="L244" s="13">
        <f>K244/J244*100</f>
        <v>100</v>
      </c>
      <c r="M244" s="208"/>
      <c r="N244" s="177"/>
      <c r="O244" s="83"/>
      <c r="P244" s="57"/>
      <c r="Q244" s="57"/>
    </row>
    <row r="245" spans="2:17" s="58" customFormat="1" ht="83.25" customHeight="1" x14ac:dyDescent="0.25">
      <c r="B245" s="225"/>
      <c r="C245" s="228"/>
      <c r="D245" s="150"/>
      <c r="E245" s="159"/>
      <c r="F245" s="162"/>
      <c r="G245" s="159"/>
      <c r="H245" s="162"/>
      <c r="I245" s="55" t="s">
        <v>8</v>
      </c>
      <c r="J245" s="81">
        <v>0</v>
      </c>
      <c r="K245" s="81">
        <v>0</v>
      </c>
      <c r="L245" s="81">
        <v>0</v>
      </c>
      <c r="M245" s="209"/>
      <c r="N245" s="178"/>
      <c r="O245" s="83"/>
      <c r="P245" s="57"/>
      <c r="Q245" s="57"/>
    </row>
    <row r="246" spans="2:17" s="11" customFormat="1" ht="27.75" customHeight="1" x14ac:dyDescent="0.25">
      <c r="B246" s="189" t="s">
        <v>87</v>
      </c>
      <c r="C246" s="222" t="s">
        <v>89</v>
      </c>
      <c r="D246" s="154"/>
      <c r="E246" s="157" t="s">
        <v>114</v>
      </c>
      <c r="F246" s="160">
        <v>45291</v>
      </c>
      <c r="G246" s="157" t="s">
        <v>114</v>
      </c>
      <c r="H246" s="160">
        <v>45291</v>
      </c>
      <c r="I246" s="43" t="s">
        <v>4</v>
      </c>
      <c r="J246" s="13">
        <f>J247+J248+J249+J250</f>
        <v>302.89999999999998</v>
      </c>
      <c r="K246" s="13">
        <f>K247+K248+K249+K250</f>
        <v>302.83524999999997</v>
      </c>
      <c r="L246" s="13">
        <f>K246/J246*100</f>
        <v>99.978623308022449</v>
      </c>
      <c r="M246" s="154" t="s">
        <v>88</v>
      </c>
      <c r="N246" s="176" t="s">
        <v>141</v>
      </c>
      <c r="O246" s="7"/>
      <c r="P246" s="10"/>
      <c r="Q246" s="10"/>
    </row>
    <row r="247" spans="2:17" ht="33.75" customHeight="1" x14ac:dyDescent="0.25">
      <c r="B247" s="190"/>
      <c r="C247" s="223"/>
      <c r="D247" s="155"/>
      <c r="E247" s="158"/>
      <c r="F247" s="161"/>
      <c r="G247" s="158"/>
      <c r="H247" s="161"/>
      <c r="I247" s="16" t="s">
        <v>176</v>
      </c>
      <c r="J247" s="13">
        <v>0</v>
      </c>
      <c r="K247" s="13">
        <v>0</v>
      </c>
      <c r="L247" s="13">
        <v>0</v>
      </c>
      <c r="M247" s="155"/>
      <c r="N247" s="177"/>
      <c r="O247" s="7"/>
    </row>
    <row r="248" spans="2:17" ht="33" customHeight="1" x14ac:dyDescent="0.25">
      <c r="B248" s="190"/>
      <c r="C248" s="223"/>
      <c r="D248" s="155"/>
      <c r="E248" s="158"/>
      <c r="F248" s="161"/>
      <c r="G248" s="158"/>
      <c r="H248" s="161"/>
      <c r="I248" s="16" t="s">
        <v>6</v>
      </c>
      <c r="J248" s="13">
        <v>302.89999999999998</v>
      </c>
      <c r="K248" s="13">
        <v>302.83524999999997</v>
      </c>
      <c r="L248" s="13">
        <f>K248/J248*100</f>
        <v>99.978623308022449</v>
      </c>
      <c r="M248" s="155"/>
      <c r="N248" s="177"/>
      <c r="O248" s="7"/>
    </row>
    <row r="249" spans="2:17" ht="37.5" customHeight="1" x14ac:dyDescent="0.25">
      <c r="B249" s="190"/>
      <c r="C249" s="223"/>
      <c r="D249" s="155"/>
      <c r="E249" s="158"/>
      <c r="F249" s="161"/>
      <c r="G249" s="158"/>
      <c r="H249" s="161"/>
      <c r="I249" s="16" t="s">
        <v>7</v>
      </c>
      <c r="J249" s="13">
        <v>0</v>
      </c>
      <c r="K249" s="13">
        <v>0</v>
      </c>
      <c r="L249" s="13">
        <v>0</v>
      </c>
      <c r="M249" s="155"/>
      <c r="N249" s="177"/>
      <c r="O249" s="7"/>
    </row>
    <row r="250" spans="2:17" ht="45" customHeight="1" x14ac:dyDescent="0.25">
      <c r="B250" s="200"/>
      <c r="C250" s="224"/>
      <c r="D250" s="156"/>
      <c r="E250" s="159"/>
      <c r="F250" s="162"/>
      <c r="G250" s="159"/>
      <c r="H250" s="162"/>
      <c r="I250" s="16" t="s">
        <v>8</v>
      </c>
      <c r="J250" s="13">
        <v>0</v>
      </c>
      <c r="K250" s="13">
        <v>0</v>
      </c>
      <c r="L250" s="13">
        <v>0</v>
      </c>
      <c r="M250" s="156"/>
      <c r="N250" s="178"/>
      <c r="O250" s="7"/>
    </row>
    <row r="251" spans="2:17" s="11" customFormat="1" ht="27.75" customHeight="1" x14ac:dyDescent="0.25">
      <c r="B251" s="189" t="s">
        <v>128</v>
      </c>
      <c r="C251" s="222" t="s">
        <v>129</v>
      </c>
      <c r="D251" s="154"/>
      <c r="E251" s="157" t="s">
        <v>114</v>
      </c>
      <c r="F251" s="160">
        <v>45291</v>
      </c>
      <c r="G251" s="157" t="s">
        <v>114</v>
      </c>
      <c r="H251" s="160">
        <v>45291</v>
      </c>
      <c r="I251" s="43" t="s">
        <v>4</v>
      </c>
      <c r="J251" s="13">
        <f>J252+J253+J254+J255</f>
        <v>78</v>
      </c>
      <c r="K251" s="13">
        <f>K252+K253+K254+K255</f>
        <v>78</v>
      </c>
      <c r="L251" s="13">
        <f>K251/J251*100</f>
        <v>100</v>
      </c>
      <c r="M251" s="241" t="s">
        <v>130</v>
      </c>
      <c r="N251" s="176" t="s">
        <v>141</v>
      </c>
      <c r="O251" s="65"/>
      <c r="P251" s="10"/>
      <c r="Q251" s="10"/>
    </row>
    <row r="252" spans="2:17" ht="33.75" customHeight="1" x14ac:dyDescent="0.25">
      <c r="B252" s="190"/>
      <c r="C252" s="223"/>
      <c r="D252" s="155"/>
      <c r="E252" s="158"/>
      <c r="F252" s="161"/>
      <c r="G252" s="158"/>
      <c r="H252" s="161"/>
      <c r="I252" s="16" t="s">
        <v>176</v>
      </c>
      <c r="J252" s="13">
        <v>0</v>
      </c>
      <c r="K252" s="13">
        <v>0</v>
      </c>
      <c r="L252" s="13">
        <v>0</v>
      </c>
      <c r="M252" s="242"/>
      <c r="N252" s="177"/>
      <c r="O252" s="65"/>
    </row>
    <row r="253" spans="2:17" ht="33" customHeight="1" x14ac:dyDescent="0.25">
      <c r="B253" s="190"/>
      <c r="C253" s="223"/>
      <c r="D253" s="155"/>
      <c r="E253" s="158"/>
      <c r="F253" s="161"/>
      <c r="G253" s="158"/>
      <c r="H253" s="161"/>
      <c r="I253" s="16" t="s">
        <v>6</v>
      </c>
      <c r="J253" s="13">
        <v>0</v>
      </c>
      <c r="K253" s="13">
        <v>0</v>
      </c>
      <c r="L253" s="13">
        <v>0</v>
      </c>
      <c r="M253" s="242"/>
      <c r="N253" s="177"/>
      <c r="O253" s="65"/>
    </row>
    <row r="254" spans="2:17" ht="37.5" customHeight="1" x14ac:dyDescent="0.25">
      <c r="B254" s="190"/>
      <c r="C254" s="223"/>
      <c r="D254" s="155"/>
      <c r="E254" s="158"/>
      <c r="F254" s="161"/>
      <c r="G254" s="158"/>
      <c r="H254" s="161"/>
      <c r="I254" s="16" t="s">
        <v>7</v>
      </c>
      <c r="J254" s="13">
        <v>78</v>
      </c>
      <c r="K254" s="13">
        <v>78</v>
      </c>
      <c r="L254" s="13">
        <f>K254/J254*100</f>
        <v>100</v>
      </c>
      <c r="M254" s="242"/>
      <c r="N254" s="177"/>
      <c r="O254" s="65"/>
    </row>
    <row r="255" spans="2:17" ht="75" customHeight="1" x14ac:dyDescent="0.25">
      <c r="B255" s="200"/>
      <c r="C255" s="224"/>
      <c r="D255" s="156"/>
      <c r="E255" s="159"/>
      <c r="F255" s="162"/>
      <c r="G255" s="159"/>
      <c r="H255" s="162"/>
      <c r="I255" s="16" t="s">
        <v>8</v>
      </c>
      <c r="J255" s="13">
        <v>0</v>
      </c>
      <c r="K255" s="13">
        <v>0</v>
      </c>
      <c r="L255" s="13">
        <v>0</v>
      </c>
      <c r="M255" s="243"/>
      <c r="N255" s="178"/>
      <c r="O255" s="65"/>
    </row>
    <row r="256" spans="2:17" ht="16.5" customHeight="1" x14ac:dyDescent="0.25"/>
  </sheetData>
  <mergeCells count="489">
    <mergeCell ref="B69:B71"/>
    <mergeCell ref="B78:B81"/>
    <mergeCell ref="B75:B77"/>
    <mergeCell ref="M90:M93"/>
    <mergeCell ref="B127:B129"/>
    <mergeCell ref="M86:M89"/>
    <mergeCell ref="B94:B97"/>
    <mergeCell ref="M103:M107"/>
    <mergeCell ref="C108:C111"/>
    <mergeCell ref="M127:M129"/>
    <mergeCell ref="C90:C93"/>
    <mergeCell ref="D90:D93"/>
    <mergeCell ref="M116:M120"/>
    <mergeCell ref="B108:B111"/>
    <mergeCell ref="B103:B107"/>
    <mergeCell ref="C103:C107"/>
    <mergeCell ref="F69:F71"/>
    <mergeCell ref="D116:D120"/>
    <mergeCell ref="E116:E120"/>
    <mergeCell ref="F116:F120"/>
    <mergeCell ref="B98:B102"/>
    <mergeCell ref="F98:F102"/>
    <mergeCell ref="M98:M102"/>
    <mergeCell ref="C86:C89"/>
    <mergeCell ref="B251:B255"/>
    <mergeCell ref="C251:C255"/>
    <mergeCell ref="D251:D255"/>
    <mergeCell ref="E251:E255"/>
    <mergeCell ref="F251:F255"/>
    <mergeCell ref="M251:M255"/>
    <mergeCell ref="M21:M25"/>
    <mergeCell ref="F32:F34"/>
    <mergeCell ref="M44:M47"/>
    <mergeCell ref="B48:B51"/>
    <mergeCell ref="C48:C51"/>
    <mergeCell ref="D48:D51"/>
    <mergeCell ref="E48:E51"/>
    <mergeCell ref="B35:B37"/>
    <mergeCell ref="C35:C37"/>
    <mergeCell ref="D35:D37"/>
    <mergeCell ref="E35:E37"/>
    <mergeCell ref="F35:F37"/>
    <mergeCell ref="M35:M37"/>
    <mergeCell ref="B38:B40"/>
    <mergeCell ref="C38:C40"/>
    <mergeCell ref="D38:D40"/>
    <mergeCell ref="E130:E132"/>
    <mergeCell ref="F130:F132"/>
    <mergeCell ref="M29:M31"/>
    <mergeCell ref="B26:B28"/>
    <mergeCell ref="C26:C28"/>
    <mergeCell ref="D26:D28"/>
    <mergeCell ref="M26:M28"/>
    <mergeCell ref="M186:M190"/>
    <mergeCell ref="M121:M123"/>
    <mergeCell ref="C124:C126"/>
    <mergeCell ref="E103:E107"/>
    <mergeCell ref="F103:F107"/>
    <mergeCell ref="C130:C132"/>
    <mergeCell ref="D130:D132"/>
    <mergeCell ref="C94:C97"/>
    <mergeCell ref="C75:C77"/>
    <mergeCell ref="D75:D77"/>
    <mergeCell ref="E75:E77"/>
    <mergeCell ref="F75:F77"/>
    <mergeCell ref="E108:E111"/>
    <mergeCell ref="F108:F111"/>
    <mergeCell ref="M94:M97"/>
    <mergeCell ref="D98:D102"/>
    <mergeCell ref="B57:B59"/>
    <mergeCell ref="C57:C59"/>
    <mergeCell ref="B82:B85"/>
    <mergeCell ref="F38:F40"/>
    <mergeCell ref="M38:M40"/>
    <mergeCell ref="M171:M175"/>
    <mergeCell ref="D176:D180"/>
    <mergeCell ref="E176:E180"/>
    <mergeCell ref="E181:E183"/>
    <mergeCell ref="C146:C150"/>
    <mergeCell ref="D146:D150"/>
    <mergeCell ref="E146:E150"/>
    <mergeCell ref="D171:D175"/>
    <mergeCell ref="E171:E175"/>
    <mergeCell ref="C156:C160"/>
    <mergeCell ref="D156:D160"/>
    <mergeCell ref="E156:E160"/>
    <mergeCell ref="F171:F175"/>
    <mergeCell ref="F181:F183"/>
    <mergeCell ref="F176:F180"/>
    <mergeCell ref="C176:C180"/>
    <mergeCell ref="F156:F160"/>
    <mergeCell ref="E161:E165"/>
    <mergeCell ref="M151:M155"/>
    <mergeCell ref="G146:G150"/>
    <mergeCell ref="H146:H150"/>
    <mergeCell ref="D57:D59"/>
    <mergeCell ref="E57:E59"/>
    <mergeCell ref="B52:B56"/>
    <mergeCell ref="M196:M200"/>
    <mergeCell ref="M191:M195"/>
    <mergeCell ref="C196:C200"/>
    <mergeCell ref="E26:E28"/>
    <mergeCell ref="F26:F28"/>
    <mergeCell ref="E29:E31"/>
    <mergeCell ref="E90:E93"/>
    <mergeCell ref="F90:F93"/>
    <mergeCell ref="C82:C85"/>
    <mergeCell ref="D82:D85"/>
    <mergeCell ref="E82:E85"/>
    <mergeCell ref="F82:F85"/>
    <mergeCell ref="F44:F47"/>
    <mergeCell ref="F48:F51"/>
    <mergeCell ref="D52:D56"/>
    <mergeCell ref="E52:E56"/>
    <mergeCell ref="F52:F56"/>
    <mergeCell ref="F57:F59"/>
    <mergeCell ref="C69:C71"/>
    <mergeCell ref="D69:D71"/>
    <mergeCell ref="E69:E71"/>
    <mergeCell ref="C116:C120"/>
    <mergeCell ref="D86:D89"/>
    <mergeCell ref="E86:E89"/>
    <mergeCell ref="D94:D97"/>
    <mergeCell ref="E94:E97"/>
    <mergeCell ref="F94:F97"/>
    <mergeCell ref="C98:C102"/>
    <mergeCell ref="G94:G97"/>
    <mergeCell ref="H94:H97"/>
    <mergeCell ref="G98:G102"/>
    <mergeCell ref="H98:H102"/>
    <mergeCell ref="C11:C15"/>
    <mergeCell ref="D11:D15"/>
    <mergeCell ref="E11:E15"/>
    <mergeCell ref="F11:F15"/>
    <mergeCell ref="M11:M15"/>
    <mergeCell ref="E9:F9"/>
    <mergeCell ref="C9:C10"/>
    <mergeCell ref="B9:B10"/>
    <mergeCell ref="D9:D10"/>
    <mergeCell ref="I9:I10"/>
    <mergeCell ref="J9:J10"/>
    <mergeCell ref="M9:M10"/>
    <mergeCell ref="G9:H9"/>
    <mergeCell ref="G11:G15"/>
    <mergeCell ref="H11:H15"/>
    <mergeCell ref="K9:K10"/>
    <mergeCell ref="C21:C25"/>
    <mergeCell ref="F21:F25"/>
    <mergeCell ref="F29:F31"/>
    <mergeCell ref="D21:D25"/>
    <mergeCell ref="E21:E25"/>
    <mergeCell ref="C29:C31"/>
    <mergeCell ref="E38:E40"/>
    <mergeCell ref="B166:B170"/>
    <mergeCell ref="C52:C56"/>
    <mergeCell ref="B29:B31"/>
    <mergeCell ref="C66:C68"/>
    <mergeCell ref="D66:D68"/>
    <mergeCell ref="E66:E68"/>
    <mergeCell ref="F66:F68"/>
    <mergeCell ref="B90:B93"/>
    <mergeCell ref="D133:D135"/>
    <mergeCell ref="D108:D111"/>
    <mergeCell ref="B32:B34"/>
    <mergeCell ref="B41:B43"/>
    <mergeCell ref="C41:C43"/>
    <mergeCell ref="D41:D43"/>
    <mergeCell ref="E41:E43"/>
    <mergeCell ref="F41:F43"/>
    <mergeCell ref="B21:B25"/>
    <mergeCell ref="F236:F240"/>
    <mergeCell ref="F231:F235"/>
    <mergeCell ref="F161:F165"/>
    <mergeCell ref="C121:C123"/>
    <mergeCell ref="C78:C81"/>
    <mergeCell ref="B176:B180"/>
    <mergeCell ref="B151:B155"/>
    <mergeCell ref="C151:C155"/>
    <mergeCell ref="D151:D155"/>
    <mergeCell ref="E151:E155"/>
    <mergeCell ref="F151:F155"/>
    <mergeCell ref="B112:B115"/>
    <mergeCell ref="C112:C115"/>
    <mergeCell ref="D112:D115"/>
    <mergeCell ref="E112:E115"/>
    <mergeCell ref="F112:F115"/>
    <mergeCell ref="F201:F205"/>
    <mergeCell ref="B130:B132"/>
    <mergeCell ref="B116:B120"/>
    <mergeCell ref="B86:B89"/>
    <mergeCell ref="F86:F89"/>
    <mergeCell ref="B161:B165"/>
    <mergeCell ref="E136:E140"/>
    <mergeCell ref="E98:E102"/>
    <mergeCell ref="D241:D245"/>
    <mergeCell ref="E241:E245"/>
    <mergeCell ref="F241:F245"/>
    <mergeCell ref="C206:C210"/>
    <mergeCell ref="D206:D210"/>
    <mergeCell ref="B211:B215"/>
    <mergeCell ref="C211:C215"/>
    <mergeCell ref="D211:D215"/>
    <mergeCell ref="E211:E215"/>
    <mergeCell ref="F226:F230"/>
    <mergeCell ref="B231:B235"/>
    <mergeCell ref="C231:C235"/>
    <mergeCell ref="D231:D235"/>
    <mergeCell ref="E231:E235"/>
    <mergeCell ref="F206:F210"/>
    <mergeCell ref="F211:F215"/>
    <mergeCell ref="B206:B210"/>
    <mergeCell ref="E226:E230"/>
    <mergeCell ref="B216:B220"/>
    <mergeCell ref="C216:C220"/>
    <mergeCell ref="D216:D220"/>
    <mergeCell ref="E216:E220"/>
    <mergeCell ref="F216:F220"/>
    <mergeCell ref="E236:E240"/>
    <mergeCell ref="B16:B20"/>
    <mergeCell ref="M226:M230"/>
    <mergeCell ref="M206:M210"/>
    <mergeCell ref="M211:M215"/>
    <mergeCell ref="C191:C195"/>
    <mergeCell ref="D191:D195"/>
    <mergeCell ref="B44:B47"/>
    <mergeCell ref="C44:C47"/>
    <mergeCell ref="D44:D47"/>
    <mergeCell ref="E44:E47"/>
    <mergeCell ref="D78:D81"/>
    <mergeCell ref="E78:E81"/>
    <mergeCell ref="F78:F81"/>
    <mergeCell ref="B201:B205"/>
    <mergeCell ref="C201:C205"/>
    <mergeCell ref="D201:D205"/>
    <mergeCell ref="D121:D123"/>
    <mergeCell ref="B146:B150"/>
    <mergeCell ref="F121:F123"/>
    <mergeCell ref="D103:D107"/>
    <mergeCell ref="B124:B126"/>
    <mergeCell ref="E201:E205"/>
    <mergeCell ref="B196:B200"/>
    <mergeCell ref="B66:B68"/>
    <mergeCell ref="M66:M68"/>
    <mergeCell ref="C60:C62"/>
    <mergeCell ref="D60:D62"/>
    <mergeCell ref="E60:E62"/>
    <mergeCell ref="F60:F62"/>
    <mergeCell ref="M60:M62"/>
    <mergeCell ref="M63:M65"/>
    <mergeCell ref="B60:B62"/>
    <mergeCell ref="C236:C240"/>
    <mergeCell ref="D236:D240"/>
    <mergeCell ref="M231:M235"/>
    <mergeCell ref="M236:M240"/>
    <mergeCell ref="F191:F195"/>
    <mergeCell ref="E206:E210"/>
    <mergeCell ref="E133:E135"/>
    <mergeCell ref="F133:F135"/>
    <mergeCell ref="B156:B160"/>
    <mergeCell ref="B133:B135"/>
    <mergeCell ref="M161:M165"/>
    <mergeCell ref="C133:C135"/>
    <mergeCell ref="F146:F150"/>
    <mergeCell ref="B136:B140"/>
    <mergeCell ref="C136:C140"/>
    <mergeCell ref="D136:D140"/>
    <mergeCell ref="J1:M1"/>
    <mergeCell ref="J2:M2"/>
    <mergeCell ref="J3:M3"/>
    <mergeCell ref="J4:M4"/>
    <mergeCell ref="J5:M5"/>
    <mergeCell ref="D29:D31"/>
    <mergeCell ref="C32:C34"/>
    <mergeCell ref="D32:D34"/>
    <mergeCell ref="E32:E34"/>
    <mergeCell ref="M16:M20"/>
    <mergeCell ref="C16:C20"/>
    <mergeCell ref="D16:D20"/>
    <mergeCell ref="E16:E20"/>
    <mergeCell ref="F16:F20"/>
    <mergeCell ref="B7:M7"/>
    <mergeCell ref="B11:B15"/>
    <mergeCell ref="G16:G20"/>
    <mergeCell ref="H16:H20"/>
    <mergeCell ref="G21:G25"/>
    <mergeCell ref="H21:H25"/>
    <mergeCell ref="G26:G28"/>
    <mergeCell ref="H26:H28"/>
    <mergeCell ref="G29:G31"/>
    <mergeCell ref="H29:H31"/>
    <mergeCell ref="B246:B250"/>
    <mergeCell ref="C246:C250"/>
    <mergeCell ref="D246:D250"/>
    <mergeCell ref="E246:E250"/>
    <mergeCell ref="F246:F250"/>
    <mergeCell ref="M246:M250"/>
    <mergeCell ref="M216:M220"/>
    <mergeCell ref="B221:B225"/>
    <mergeCell ref="C221:C225"/>
    <mergeCell ref="D221:D225"/>
    <mergeCell ref="E221:E225"/>
    <mergeCell ref="F221:F225"/>
    <mergeCell ref="M221:M225"/>
    <mergeCell ref="M241:M245"/>
    <mergeCell ref="B226:B230"/>
    <mergeCell ref="C226:C230"/>
    <mergeCell ref="B241:B245"/>
    <mergeCell ref="C241:C245"/>
    <mergeCell ref="D226:D230"/>
    <mergeCell ref="B236:B240"/>
    <mergeCell ref="G226:G230"/>
    <mergeCell ref="H226:H230"/>
    <mergeCell ref="G231:G235"/>
    <mergeCell ref="H231:H235"/>
    <mergeCell ref="M112:M115"/>
    <mergeCell ref="M201:M205"/>
    <mergeCell ref="M69:M71"/>
    <mergeCell ref="B72:B74"/>
    <mergeCell ref="C72:C74"/>
    <mergeCell ref="D72:D74"/>
    <mergeCell ref="E72:E74"/>
    <mergeCell ref="F72:F74"/>
    <mergeCell ref="M72:M74"/>
    <mergeCell ref="F136:F140"/>
    <mergeCell ref="M136:M140"/>
    <mergeCell ref="F127:F129"/>
    <mergeCell ref="E121:E123"/>
    <mergeCell ref="C127:C129"/>
    <mergeCell ref="D127:D129"/>
    <mergeCell ref="E127:E129"/>
    <mergeCell ref="E166:E170"/>
    <mergeCell ref="F166:F170"/>
    <mergeCell ref="B141:B145"/>
    <mergeCell ref="D196:D200"/>
    <mergeCell ref="C166:C170"/>
    <mergeCell ref="D166:D170"/>
    <mergeCell ref="C161:C165"/>
    <mergeCell ref="D161:D165"/>
    <mergeCell ref="M52:M56"/>
    <mergeCell ref="B63:B65"/>
    <mergeCell ref="F63:F65"/>
    <mergeCell ref="C63:C65"/>
    <mergeCell ref="D63:D65"/>
    <mergeCell ref="E63:E65"/>
    <mergeCell ref="B121:B123"/>
    <mergeCell ref="M146:M150"/>
    <mergeCell ref="M141:M145"/>
    <mergeCell ref="C141:C145"/>
    <mergeCell ref="D141:D145"/>
    <mergeCell ref="E141:E145"/>
    <mergeCell ref="F141:F145"/>
    <mergeCell ref="D124:D126"/>
    <mergeCell ref="E124:E126"/>
    <mergeCell ref="F124:F126"/>
    <mergeCell ref="M124:M126"/>
    <mergeCell ref="G66:G68"/>
    <mergeCell ref="H66:H68"/>
    <mergeCell ref="G69:G71"/>
    <mergeCell ref="H69:H71"/>
    <mergeCell ref="G72:G74"/>
    <mergeCell ref="H72:H74"/>
    <mergeCell ref="G75:G77"/>
    <mergeCell ref="F196:F200"/>
    <mergeCell ref="B181:B183"/>
    <mergeCell ref="C171:C175"/>
    <mergeCell ref="B186:B190"/>
    <mergeCell ref="C186:C190"/>
    <mergeCell ref="D186:D190"/>
    <mergeCell ref="E186:E190"/>
    <mergeCell ref="F186:F190"/>
    <mergeCell ref="B191:B195"/>
    <mergeCell ref="E191:E195"/>
    <mergeCell ref="E196:E200"/>
    <mergeCell ref="B171:B175"/>
    <mergeCell ref="D181:D183"/>
    <mergeCell ref="C181:C185"/>
    <mergeCell ref="G32:G34"/>
    <mergeCell ref="H32:H34"/>
    <mergeCell ref="G35:G37"/>
    <mergeCell ref="H35:H37"/>
    <mergeCell ref="G38:G40"/>
    <mergeCell ref="H38:H40"/>
    <mergeCell ref="G41:G43"/>
    <mergeCell ref="H41:H43"/>
    <mergeCell ref="G44:G47"/>
    <mergeCell ref="H44:H47"/>
    <mergeCell ref="G48:G51"/>
    <mergeCell ref="H48:H51"/>
    <mergeCell ref="G52:G56"/>
    <mergeCell ref="H52:H56"/>
    <mergeCell ref="G57:G59"/>
    <mergeCell ref="H57:H59"/>
    <mergeCell ref="G60:G62"/>
    <mergeCell ref="H60:H62"/>
    <mergeCell ref="G63:G65"/>
    <mergeCell ref="H63:H65"/>
    <mergeCell ref="H75:H77"/>
    <mergeCell ref="G78:G81"/>
    <mergeCell ref="H78:H81"/>
    <mergeCell ref="G82:G85"/>
    <mergeCell ref="H82:H85"/>
    <mergeCell ref="G86:G89"/>
    <mergeCell ref="H86:H89"/>
    <mergeCell ref="G90:G93"/>
    <mergeCell ref="H90:H93"/>
    <mergeCell ref="G103:G107"/>
    <mergeCell ref="H103:H107"/>
    <mergeCell ref="G108:G111"/>
    <mergeCell ref="H108:H111"/>
    <mergeCell ref="G112:G115"/>
    <mergeCell ref="H112:H115"/>
    <mergeCell ref="G116:G120"/>
    <mergeCell ref="H116:H120"/>
    <mergeCell ref="G121:G123"/>
    <mergeCell ref="H121:H123"/>
    <mergeCell ref="G124:G126"/>
    <mergeCell ref="H124:H126"/>
    <mergeCell ref="G127:G129"/>
    <mergeCell ref="H127:H129"/>
    <mergeCell ref="G130:G132"/>
    <mergeCell ref="H130:H132"/>
    <mergeCell ref="G133:G135"/>
    <mergeCell ref="H133:H135"/>
    <mergeCell ref="G136:G140"/>
    <mergeCell ref="H136:H140"/>
    <mergeCell ref="H191:H195"/>
    <mergeCell ref="G196:G200"/>
    <mergeCell ref="H196:H200"/>
    <mergeCell ref="G141:G145"/>
    <mergeCell ref="H141:H145"/>
    <mergeCell ref="H156:H160"/>
    <mergeCell ref="G161:G165"/>
    <mergeCell ref="H161:H165"/>
    <mergeCell ref="G166:G170"/>
    <mergeCell ref="H166:H170"/>
    <mergeCell ref="G171:G175"/>
    <mergeCell ref="H171:H175"/>
    <mergeCell ref="G151:G155"/>
    <mergeCell ref="H151:H155"/>
    <mergeCell ref="G156:G160"/>
    <mergeCell ref="G191:G195"/>
    <mergeCell ref="G241:G245"/>
    <mergeCell ref="H241:H245"/>
    <mergeCell ref="G246:G250"/>
    <mergeCell ref="H246:H250"/>
    <mergeCell ref="G251:G255"/>
    <mergeCell ref="H251:H255"/>
    <mergeCell ref="N9:N10"/>
    <mergeCell ref="L9:L10"/>
    <mergeCell ref="N251:N255"/>
    <mergeCell ref="N246:N250"/>
    <mergeCell ref="N231:N235"/>
    <mergeCell ref="N241:N245"/>
    <mergeCell ref="N216:N220"/>
    <mergeCell ref="N206:N210"/>
    <mergeCell ref="N236:N240"/>
    <mergeCell ref="M108:M111"/>
    <mergeCell ref="M176:M180"/>
    <mergeCell ref="M181:M185"/>
    <mergeCell ref="M166:M170"/>
    <mergeCell ref="M133:M135"/>
    <mergeCell ref="M156:M160"/>
    <mergeCell ref="M41:M43"/>
    <mergeCell ref="G201:G205"/>
    <mergeCell ref="N226:N230"/>
    <mergeCell ref="M32:M34"/>
    <mergeCell ref="M48:M51"/>
    <mergeCell ref="M75:M77"/>
    <mergeCell ref="M130:M132"/>
    <mergeCell ref="M57:M59"/>
    <mergeCell ref="M82:M85"/>
    <mergeCell ref="M78:M81"/>
    <mergeCell ref="G236:G240"/>
    <mergeCell ref="H236:H240"/>
    <mergeCell ref="G206:G210"/>
    <mergeCell ref="H206:H210"/>
    <mergeCell ref="G211:G215"/>
    <mergeCell ref="H211:H215"/>
    <mergeCell ref="G216:G220"/>
    <mergeCell ref="H216:H220"/>
    <mergeCell ref="G221:G225"/>
    <mergeCell ref="H221:H225"/>
    <mergeCell ref="G176:G180"/>
    <mergeCell ref="H176:H180"/>
    <mergeCell ref="G181:G183"/>
    <mergeCell ref="H181:H183"/>
    <mergeCell ref="G186:G190"/>
    <mergeCell ref="H186:H190"/>
    <mergeCell ref="H201:H205"/>
  </mergeCells>
  <pageMargins left="0.27559055118110237" right="0.11811023622047245" top="0.35433070866141736" bottom="0.35433070866141736" header="0.31496062992125984" footer="0.31496062992125984"/>
  <pageSetup paperSize="9" scale="49" fitToHeight="8" orientation="landscape" r:id="rId1"/>
  <rowBreaks count="7" manualBreakCount="7">
    <brk id="31" max="13" man="1"/>
    <brk id="59" max="13" man="1"/>
    <brk id="97" max="13" man="1"/>
    <brk id="123" max="13" man="1"/>
    <brk id="175" max="13" man="1"/>
    <brk id="205" max="13" man="1"/>
    <brk id="240"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2023 г.</vt:lpstr>
      <vt:lpstr>'2023 г.'!Заголовки_для_печати</vt:lpstr>
      <vt:lpstr>'2023 г.'!Область_печати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2024-02-26T10:47:11Z</dcterms:modified>
</cp:coreProperties>
</file>